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ベースアップ加算通知\"/>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4" i="70" l="1"/>
  <c r="AD33" i="70"/>
  <c r="AD32" i="70"/>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28" i="70"/>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<sst xmlns="http://schemas.openxmlformats.org/spreadsheetml/2006/main" count="2986" uniqueCount="524">
  <si>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</si>
  <si>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</si>
  <si>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</si>
  <si>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</si>
  <si>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</si>
  <si>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</si>
  <si>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</si>
  <si>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</si>
  <si>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</si>
  <si>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</si>
  <si>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</si>
  <si>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</si>
  <si>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</si>
  <si>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</si>
  <si>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</si>
  <si>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</si>
  <si>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</si>
  <si>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</si>
  <si>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</si>
  <si>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</si>
  <si>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</si>
  <si>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</si>
  <si>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</si>
  <si>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</si>
  <si>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</si>
  <si>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</si>
  <si>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</si>
  <si>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</si>
  <si>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</si>
  <si>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</si>
  <si>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</si>
  <si>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</si>
  <si>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</si>
  <si>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</si>
  <si>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</si>
  <si>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</si>
  <si>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</si>
  <si>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</si>
  <si>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</si>
  <si>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</si>
  <si>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</si>
  <si>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</si>
  <si>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</si>
  <si>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</si>
  <si>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</si>
  <si>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</si>
  <si>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</si>
  <si>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</si>
  <si>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</si>
  <si>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</si>
  <si>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</si>
  <si>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</si>
  <si>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</si>
  <si>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</si>
  <si>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</si>
  <si>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</si>
  <si>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</si>
  <si>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</si>
  <si>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</si>
  <si>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</si>
  <si>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</si>
  <si>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</si>
  <si>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</si>
  <si>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</si>
  <si>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</si>
  <si>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</si>
  <si>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</si>
  <si>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</si>
  <si>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</si>
  <si>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</si>
  <si>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</si>
  <si>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</si>
  <si>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</si>
  <si>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</si>
  <si>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</si>
  <si>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</si>
  <si>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</si>
  <si>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</si>
  <si>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</si>
  <si>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</si>
  <si>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</si>
  <si>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</si>
  <si>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</si>
  <si>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</si>
  <si>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</si>
  <si>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</si>
  <si>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</si>
  <si>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</si>
  <si>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</si>
  <si>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</si>
  <si>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</si>
  <si>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</si>
  <si>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</si>
  <si>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</si>
  <si>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</si>
  <si>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</si>
  <si>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</si>
  <si>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</si>
  <si>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</si>
  <si>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</si>
  <si>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</si>
  <si>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</si>
  <si>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</si>
  <si>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</si>
  <si>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</si>
  <si>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</si>
  <si>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</si>
  <si>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</si>
  <si>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</si>
  <si>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</si>
  <si>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</si>
  <si>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</si>
  <si>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</si>
  <si>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</si>
  <si>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</si>
  <si>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</si>
  <si>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</si>
  <si>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</si>
  <si>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</si>
  <si>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</si>
  <si>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</si>
  <si>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</si>
  <si>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</si>
  <si>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</si>
  <si>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</si>
  <si>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</si>
  <si>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</si>
  <si>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</si>
  <si>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</si>
  <si>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</si>
  <si>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</si>
  <si>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</si>
  <si>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</si>
  <si>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</si>
  <si>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</si>
  <si>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</si>
  <si>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</si>
  <si>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</si>
  <si>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</si>
  <si>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</si>
  <si>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</si>
  <si>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</si>
  <si>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</si>
  <si>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</si>
  <si>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</si>
  <si>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</si>
  <si>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</si>
  <si>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</si>
  <si>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</si>
  <si>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</si>
  <si>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</si>
  <si>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</si>
  <si>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</si>
  <si>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</si>
  <si>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</si>
  <si>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</si>
  <si>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</si>
  <si>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</si>
  <si>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</si>
  <si>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</si>
  <si>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</si>
  <si>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</si>
  <si>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</si>
  <si>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</si>
  <si>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</si>
  <si>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</si>
  <si>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</si>
  <si>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</si>
  <si>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</si>
  <si>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</si>
  <si>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</si>
  <si>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</si>
  <si>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</si>
  <si>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</si>
  <si>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</si>
  <si>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</si>
  <si>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</si>
  <si>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</si>
  <si>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</si>
  <si>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</si>
  <si>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</si>
  <si>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</si>
  <si>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</si>
  <si>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</si>
  <si>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</si>
  <si>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</si>
  <si>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</si>
  <si>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</si>
  <si>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</si>
  <si>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</si>
  <si>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</si>
  <si>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</si>
  <si>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</si>
  <si>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</si>
  <si>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</si>
  <si>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</si>
  <si>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</si>
  <si>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</si>
  <si>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</si>
  <si>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</si>
  <si>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</si>
  <si>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</si>
  <si>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</si>
  <si>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</si>
  <si>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</si>
  <si>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</si>
  <si>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</si>
  <si>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</si>
  <si>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</si>
  <si>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</si>
  <si>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</si>
  <si>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</si>
  <si>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</si>
  <si>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</si>
  <si>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</si>
  <si>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</si>
  <si>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</si>
  <si>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</si>
  <si>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</si>
  <si>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</si>
  <si>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</si>
  <si>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</si>
  <si>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</si>
  <si>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</si>
  <si>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</si>
  <si>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</si>
  <si>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</si>
  <si>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</si>
  <si>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</si>
  <si>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</si>
  <si>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</si>
  <si>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</si>
  <si>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</si>
  <si>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</si>
  <si>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</si>
  <si>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</si>
  <si>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</si>
  <si>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</si>
  <si>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</si>
  <si>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</si>
  <si>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</si>
  <si>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</si>
  <si>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</si>
  <si>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</si>
  <si>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</si>
  <si>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</si>
  <si>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</si>
  <si>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</si>
  <si>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</si>
  <si>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</si>
  <si>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</si>
  <si>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</si>
  <si>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</si>
  <si>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</si>
  <si>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</si>
  <si>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</si>
  <si>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</si>
  <si>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</si>
  <si>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</si>
  <si>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</si>
  <si>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</si>
  <si>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</si>
  <si>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</si>
  <si>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</si>
  <si>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</si>
  <si>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</si>
  <si>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</si>
  <si>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</si>
  <si>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</si>
  <si>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</si>
  <si>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</si>
  <si>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</si>
  <si>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</si>
  <si>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</si>
  <si>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</si>
  <si>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</si>
  <si>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</si>
  <si>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</si>
  <si>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</si>
  <si>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</si>
  <si>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</si>
  <si>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</si>
  <si>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</si>
  <si>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</si>
  <si>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</si>
  <si>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</si>
  <si>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</si>
  <si>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</si>
  <si>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</si>
  <si>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</si>
  <si>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</si>
  <si>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</si>
  <si>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</si>
  <si>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</si>
  <si>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</si>
  <si>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</si>
  <si>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</si>
  <si>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</si>
  <si>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</si>
  <si>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</si>
  <si>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</si>
  <si>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</si>
  <si>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</si>
  <si>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</si>
  <si>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</si>
  <si>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</si>
  <si>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</si>
  <si>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</si>
  <si>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</si>
  <si>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</si>
  <si>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</si>
  <si>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</si>
  <si>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</si>
  <si>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</si>
  <si>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</si>
  <si>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</si>
  <si>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</si>
  <si>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</si>
  <si>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</si>
  <si>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</si>
  <si>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</si>
  <si>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</si>
  <si>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</si>
  <si>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</si>
  <si>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</si>
  <si>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</si>
  <si>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</si>
  <si>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</si>
  <si>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</si>
  <si>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</si>
  <si>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</si>
  <si>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</si>
  <si>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</si>
  <si>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</si>
  <si>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</si>
  <si>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</si>
  <si>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</si>
  <si>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</si>
  <si>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</si>
  <si>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</si>
  <si>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</si>
  <si>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</si>
  <si>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</si>
  <si>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</si>
  <si>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</si>
  <si>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</si>
  <si>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</si>
  <si>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</si>
  <si>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</si>
  <si>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</si>
  <si>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</si>
  <si>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</si>
  <si>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</si>
  <si>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</si>
  <si>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</si>
  <si>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</si>
  <si>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</si>
  <si>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</si>
  <si>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</si>
  <si>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</si>
  <si>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</si>
  <si>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</si>
  <si>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</si>
  <si>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</si>
  <si>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</si>
  <si>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</si>
  <si>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</si>
  <si>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</si>
  <si>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</si>
  <si>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</si>
  <si>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</si>
  <si>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</si>
  <si>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</si>
  <si>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</si>
  <si>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</si>
  <si>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</si>
  <si>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</si>
  <si>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</si>
  <si>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</si>
  <si>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</si>
  <si>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</si>
  <si>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</si>
  <si>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</si>
  <si>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</si>
  <si>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</si>
  <si>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</si>
  <si>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</si>
  <si>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</si>
  <si>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</si>
  <si>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</si>
  <si>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</si>
  <si>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</si>
  <si>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</si>
  <si>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</si>
  <si>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</si>
  <si>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</si>
  <si>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</si>
  <si>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</si>
  <si>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</si>
  <si>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</si>
  <si>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</si>
  <si>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</si>
  <si>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</si>
  <si>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</si>
  <si>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</si>
  <si>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</si>
  <si>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</si>
  <si>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</si>
  <si>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</si>
  <si>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</si>
  <si>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</si>
  <si>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</si>
  <si>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</si>
  <si>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</si>
  <si>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</si>
  <si>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</si>
  <si>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</si>
  <si>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</si>
  <si>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</si>
  <si>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</si>
  <si>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</si>
  <si>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</si>
  <si>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</si>
  <si>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</si>
  <si>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</si>
  <si>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</si>
  <si>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</si>
  <si>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</si>
  <si>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</si>
  <si>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</si>
  <si>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</si>
  <si>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</si>
  <si>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</si>
  <si>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</si>
  <si>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</si>
  <si>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</si>
  <si>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</si>
  <si>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</si>
  <si>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</si>
  <si>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</si>
  <si>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</si>
  <si>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</si>
  <si>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</si>
  <si>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</si>
  <si>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</si>
  <si>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</si>
  <si>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</si>
  <si>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</si>
  <si>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</si>
  <si>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</si>
  <si>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</si>
  <si>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</si>
  <si>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</si>
  <si>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</si>
  <si>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</si>
  <si>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</si>
  <si>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</si>
  <si>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</si>
  <si>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</si>
  <si>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</si>
  <si>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</si>
  <si>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</si>
  <si>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</si>
  <si>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</si>
  <si>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</si>
  <si>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</si>
  <si>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</si>
  <si>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</si>
  <si>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</si>
  <si>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</si>
  <si>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</si>
  <si>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</si>
  <si>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</si>
  <si>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</si>
  <si>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</si>
  <si>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</si>
  <si>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</si>
  <si>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</si>
  <si>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</si>
  <si>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</si>
  <si>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</si>
  <si>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</si>
  <si>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</si>
  <si>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</si>
  <si>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</si>
  <si>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</si>
  <si>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</si>
  <si>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</si>
  <si>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</si>
  <si>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</si>
  <si>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</si>
  <si>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</si>
  <si>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</si>
  <si>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</si>
  <si>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</si>
  <si>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</si>
  <si>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</si>
  <si>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</si>
  <si>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</si>
  <si>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</si>
  <si>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</si>
  <si>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</si>
  <si>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</si>
  <si>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</si>
  <si>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</si>
  <si>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</si>
  <si>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</si>
  <si>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</si>
  <si>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</si>
  <si>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</si>
  <si>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</si>
  <si>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</si>
  <si>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</si>
  <si>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</si>
  <si>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</si>
  <si>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</si>
  <si>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</si>
  <si>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</si>
  <si>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</si>
  <si>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</si>
  <si>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</si>
  <si>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</si>
  <si>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</si>
  <si>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31" eb="34">
      <t>ゼンネンド</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</si>
</sst>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1">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1" fillId="26" borderId="100" xfId="0" applyFont="1" applyFill="1" applyBorder="1" applyAlignment="1">
      <alignment horizontal="center" vertical="center" textRotation="255"/>
    </xf>
    <xf numFmtId="0" fontId="91" fillId="26" borderId="100" xfId="0" applyFont="1" applyFill="1" applyBorder="1" applyAlignment="1">
      <alignment horizontal="center" vertical="center" wrapText="1"/>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8859108"/>
              <a:ext cx="224433" cy="886745"/>
              <a:chOff x="896846" y="8182028"/>
              <a:chExt cx="217579" cy="707173"/>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28"/>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6"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7"/>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2869962"/>
              <a:ext cx="188015"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687667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305174"/>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27316043"/>
              <a:ext cx="188015" cy="5542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1573304"/>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5159674"/>
              <a:ext cx="188015" cy="5161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3982278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3491978"/>
              <a:ext cx="188015" cy="5549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45951913"/>
              <a:ext cx="188015" cy="554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4441587"/>
              <a:ext cx="188015"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6495674"/>
              <a:ext cx="188015"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79" t="s">
        <v>363</v>
      </c>
      <c r="B1" s="779"/>
      <c r="C1" s="779"/>
      <c r="D1" s="779"/>
      <c r="E1" s="779"/>
      <c r="F1" s="779"/>
    </row>
    <row r="2" spans="1:6" ht="30" customHeight="1" thickTop="1">
      <c r="A2" s="780" t="s">
        <v>364</v>
      </c>
      <c r="B2" s="780"/>
      <c r="C2" s="780"/>
      <c r="D2" s="780"/>
      <c r="E2" s="780"/>
      <c r="F2" s="780"/>
    </row>
    <row r="3" spans="1:6" s="21" customFormat="1" ht="8.1" customHeight="1">
      <c r="A3" s="781"/>
      <c r="B3" s="781"/>
      <c r="C3" s="781"/>
      <c r="D3" s="781"/>
      <c r="E3" s="39"/>
    </row>
    <row r="4" spans="1:6" s="23" customFormat="1" ht="30" customHeight="1">
      <c r="A4" s="22" t="s">
        <v>220</v>
      </c>
      <c r="B4" s="22" t="s">
        <v>160</v>
      </c>
      <c r="C4" s="40" t="s">
        <v>279</v>
      </c>
      <c r="D4" s="782" t="s">
        <v>161</v>
      </c>
      <c r="E4" s="783"/>
      <c r="F4" s="22" t="s">
        <v>458</v>
      </c>
    </row>
    <row r="5" spans="1:6" ht="39.950000000000003" customHeight="1">
      <c r="A5" s="41" t="s">
        <v>221</v>
      </c>
      <c r="B5" s="546">
        <v>1</v>
      </c>
      <c r="C5" s="546" t="s">
        <v>162</v>
      </c>
      <c r="D5" s="784" t="s">
        <v>163</v>
      </c>
      <c r="E5" s="785"/>
      <c r="F5" s="24" t="s">
        <v>164</v>
      </c>
    </row>
    <row r="6" spans="1:6" ht="73.5" customHeight="1">
      <c r="A6" s="42" t="s">
        <v>165</v>
      </c>
      <c r="B6" s="24">
        <v>1</v>
      </c>
      <c r="C6" s="499" t="s">
        <v>9</v>
      </c>
      <c r="D6" s="777" t="s">
        <v>166</v>
      </c>
      <c r="E6" s="778"/>
      <c r="F6" s="36" t="s">
        <v>164</v>
      </c>
    </row>
    <row r="7" spans="1:6" ht="73.5" customHeight="1">
      <c r="A7" s="42" t="s">
        <v>167</v>
      </c>
      <c r="B7" s="24">
        <v>1</v>
      </c>
      <c r="C7" s="499" t="s">
        <v>18</v>
      </c>
      <c r="D7" s="777" t="s">
        <v>168</v>
      </c>
      <c r="E7" s="778"/>
      <c r="F7" s="25" t="s">
        <v>169</v>
      </c>
    </row>
    <row r="8" spans="1:6" ht="73.5" customHeight="1">
      <c r="A8" s="42" t="s">
        <v>206</v>
      </c>
      <c r="B8" s="24">
        <v>1</v>
      </c>
      <c r="C8" s="499" t="s">
        <v>10</v>
      </c>
      <c r="D8" s="777" t="s">
        <v>365</v>
      </c>
      <c r="E8" s="778"/>
      <c r="F8" s="25" t="s">
        <v>169</v>
      </c>
    </row>
    <row r="9" spans="1:6" ht="73.5" customHeight="1">
      <c r="A9" s="42" t="s">
        <v>170</v>
      </c>
      <c r="B9" s="24">
        <v>1</v>
      </c>
      <c r="C9" s="499" t="s">
        <v>10</v>
      </c>
      <c r="D9" s="777" t="s">
        <v>366</v>
      </c>
      <c r="E9" s="778"/>
      <c r="F9" s="25" t="s">
        <v>169</v>
      </c>
    </row>
    <row r="10" spans="1:6" ht="73.5" customHeight="1">
      <c r="A10" s="549" t="s">
        <v>367</v>
      </c>
      <c r="B10" s="36">
        <v>1</v>
      </c>
      <c r="C10" s="499" t="s">
        <v>10</v>
      </c>
      <c r="D10" s="786" t="s">
        <v>368</v>
      </c>
      <c r="E10" s="787"/>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8" t="s">
        <v>171</v>
      </c>
      <c r="B18" s="788"/>
      <c r="C18" s="788"/>
      <c r="D18" s="788"/>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topLeftCell="A28" zoomScale="85" zoomScaleNormal="100" zoomScaleSheetLayoutView="85" workbookViewId="0">
      <selection activeCell="Y36" sqref="Y36"/>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0" t="s">
        <v>492</v>
      </c>
      <c r="D11" s="841"/>
      <c r="E11" s="841"/>
      <c r="F11" s="841"/>
      <c r="G11" s="841"/>
      <c r="H11" s="841"/>
      <c r="I11" s="841"/>
      <c r="J11" s="841"/>
      <c r="K11" s="841"/>
      <c r="L11" s="842"/>
      <c r="M11" s="52"/>
    </row>
    <row r="13" spans="1:30" ht="20.100000000000001" customHeight="1">
      <c r="A13" s="10" t="s">
        <v>131</v>
      </c>
    </row>
    <row r="14" spans="1:30" ht="20.100000000000001" customHeight="1" thickBot="1">
      <c r="B14" t="s">
        <v>376</v>
      </c>
    </row>
    <row r="15" spans="1:30" ht="20.100000000000001" customHeight="1">
      <c r="B15" s="6" t="s">
        <v>6</v>
      </c>
      <c r="C15" s="831" t="s">
        <v>8</v>
      </c>
      <c r="D15" s="831"/>
      <c r="E15" s="831"/>
      <c r="F15" s="831"/>
      <c r="G15" s="831"/>
      <c r="H15" s="831"/>
      <c r="I15" s="831"/>
      <c r="J15" s="831"/>
      <c r="K15" s="831"/>
      <c r="L15" s="832"/>
      <c r="M15" s="816" t="s">
        <v>493</v>
      </c>
      <c r="N15" s="817"/>
      <c r="O15" s="817"/>
      <c r="P15" s="817"/>
      <c r="Q15" s="817"/>
      <c r="R15" s="817"/>
      <c r="S15" s="817"/>
      <c r="T15" s="817"/>
      <c r="U15" s="817"/>
      <c r="V15" s="817"/>
      <c r="W15" s="818"/>
      <c r="X15" s="819"/>
    </row>
    <row r="16" spans="1:30" ht="20.100000000000001" customHeight="1" thickBot="1">
      <c r="B16" s="7"/>
      <c r="C16" s="831" t="s">
        <v>80</v>
      </c>
      <c r="D16" s="831"/>
      <c r="E16" s="831"/>
      <c r="F16" s="831"/>
      <c r="G16" s="831"/>
      <c r="H16" s="831"/>
      <c r="I16" s="831"/>
      <c r="J16" s="831"/>
      <c r="K16" s="831"/>
      <c r="L16" s="832"/>
      <c r="M16" s="820" t="s">
        <v>493</v>
      </c>
      <c r="N16" s="821"/>
      <c r="O16" s="821"/>
      <c r="P16" s="821"/>
      <c r="Q16" s="821"/>
      <c r="R16" s="821"/>
      <c r="S16" s="821"/>
      <c r="T16" s="821"/>
      <c r="U16" s="822"/>
      <c r="V16" s="822"/>
      <c r="W16" s="823"/>
      <c r="X16" s="824"/>
      <c r="AD16" t="s">
        <v>90</v>
      </c>
    </row>
    <row r="17" spans="1:30" ht="20.100000000000001" customHeight="1" thickBot="1">
      <c r="B17" s="6" t="s">
        <v>81</v>
      </c>
      <c r="C17" s="831" t="s">
        <v>7</v>
      </c>
      <c r="D17" s="831"/>
      <c r="E17" s="831"/>
      <c r="F17" s="831"/>
      <c r="G17" s="831"/>
      <c r="H17" s="831"/>
      <c r="I17" s="831"/>
      <c r="J17" s="831"/>
      <c r="K17" s="831"/>
      <c r="L17" s="832"/>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831" t="s">
        <v>84</v>
      </c>
      <c r="D18" s="831"/>
      <c r="E18" s="831"/>
      <c r="F18" s="831"/>
      <c r="G18" s="831"/>
      <c r="H18" s="831"/>
      <c r="I18" s="831"/>
      <c r="J18" s="831"/>
      <c r="K18" s="831"/>
      <c r="L18" s="832"/>
      <c r="M18" s="820" t="s">
        <v>494</v>
      </c>
      <c r="N18" s="821"/>
      <c r="O18" s="821"/>
      <c r="P18" s="821"/>
      <c r="Q18" s="821"/>
      <c r="R18" s="821"/>
      <c r="S18" s="821"/>
      <c r="T18" s="821"/>
      <c r="U18" s="825"/>
      <c r="V18" s="825"/>
      <c r="W18" s="826"/>
      <c r="X18" s="827"/>
    </row>
    <row r="19" spans="1:30" ht="20.100000000000001" customHeight="1">
      <c r="B19" s="7"/>
      <c r="C19" s="831" t="s">
        <v>85</v>
      </c>
      <c r="D19" s="831"/>
      <c r="E19" s="831"/>
      <c r="F19" s="831"/>
      <c r="G19" s="831"/>
      <c r="H19" s="831"/>
      <c r="I19" s="831"/>
      <c r="J19" s="831"/>
      <c r="K19" s="831"/>
      <c r="L19" s="832"/>
      <c r="M19" s="820" t="s">
        <v>495</v>
      </c>
      <c r="N19" s="821"/>
      <c r="O19" s="821"/>
      <c r="P19" s="821"/>
      <c r="Q19" s="821"/>
      <c r="R19" s="821"/>
      <c r="S19" s="821"/>
      <c r="T19" s="821"/>
      <c r="U19" s="821"/>
      <c r="V19" s="821"/>
      <c r="W19" s="828"/>
      <c r="X19" s="829"/>
    </row>
    <row r="20" spans="1:30" ht="20.100000000000001" customHeight="1">
      <c r="B20" s="6" t="s">
        <v>82</v>
      </c>
      <c r="C20" s="831" t="s">
        <v>74</v>
      </c>
      <c r="D20" s="831"/>
      <c r="E20" s="831"/>
      <c r="F20" s="831"/>
      <c r="G20" s="831"/>
      <c r="H20" s="831"/>
      <c r="I20" s="831"/>
      <c r="J20" s="831"/>
      <c r="K20" s="831"/>
      <c r="L20" s="832"/>
      <c r="M20" s="820" t="s">
        <v>496</v>
      </c>
      <c r="N20" s="821"/>
      <c r="O20" s="821"/>
      <c r="P20" s="821"/>
      <c r="Q20" s="821"/>
      <c r="R20" s="821"/>
      <c r="S20" s="821"/>
      <c r="T20" s="821"/>
      <c r="U20" s="821"/>
      <c r="V20" s="821"/>
      <c r="W20" s="828"/>
      <c r="X20" s="829"/>
    </row>
    <row r="21" spans="1:30" ht="20.100000000000001" customHeight="1">
      <c r="B21" s="7"/>
      <c r="C21" s="831" t="s">
        <v>75</v>
      </c>
      <c r="D21" s="831"/>
      <c r="E21" s="831"/>
      <c r="F21" s="831"/>
      <c r="G21" s="831"/>
      <c r="H21" s="831"/>
      <c r="I21" s="831"/>
      <c r="J21" s="831"/>
      <c r="K21" s="831"/>
      <c r="L21" s="832"/>
      <c r="M21" s="834" t="s">
        <v>497</v>
      </c>
      <c r="N21" s="822"/>
      <c r="O21" s="822"/>
      <c r="P21" s="822"/>
      <c r="Q21" s="822"/>
      <c r="R21" s="822"/>
      <c r="S21" s="822"/>
      <c r="T21" s="822"/>
      <c r="U21" s="822"/>
      <c r="V21" s="822"/>
      <c r="W21" s="823"/>
      <c r="X21" s="824"/>
    </row>
    <row r="22" spans="1:30" ht="20.100000000000001" customHeight="1">
      <c r="B22" s="838" t="s">
        <v>122</v>
      </c>
      <c r="C22" s="831" t="s">
        <v>8</v>
      </c>
      <c r="D22" s="831"/>
      <c r="E22" s="831"/>
      <c r="F22" s="831"/>
      <c r="G22" s="831"/>
      <c r="H22" s="831"/>
      <c r="I22" s="831"/>
      <c r="J22" s="831"/>
      <c r="K22" s="831"/>
      <c r="L22" s="832"/>
      <c r="M22" s="820" t="s">
        <v>498</v>
      </c>
      <c r="N22" s="821"/>
      <c r="O22" s="821"/>
      <c r="P22" s="821"/>
      <c r="Q22" s="821"/>
      <c r="R22" s="821"/>
      <c r="S22" s="821"/>
      <c r="T22" s="821"/>
      <c r="U22" s="821"/>
      <c r="V22" s="821"/>
      <c r="W22" s="828"/>
      <c r="X22" s="829"/>
    </row>
    <row r="23" spans="1:30" ht="20.100000000000001" customHeight="1">
      <c r="B23" s="839"/>
      <c r="C23" s="833" t="s">
        <v>119</v>
      </c>
      <c r="D23" s="833"/>
      <c r="E23" s="833"/>
      <c r="F23" s="833"/>
      <c r="G23" s="833"/>
      <c r="H23" s="833"/>
      <c r="I23" s="833"/>
      <c r="J23" s="833"/>
      <c r="K23" s="833"/>
      <c r="L23" s="833"/>
      <c r="M23" s="820" t="s">
        <v>499</v>
      </c>
      <c r="N23" s="821"/>
      <c r="O23" s="821"/>
      <c r="P23" s="821"/>
      <c r="Q23" s="821"/>
      <c r="R23" s="821"/>
      <c r="S23" s="821"/>
      <c r="T23" s="821"/>
      <c r="U23" s="821"/>
      <c r="V23" s="821"/>
      <c r="W23" s="828"/>
      <c r="X23" s="829"/>
    </row>
    <row r="24" spans="1:30" ht="20.100000000000001" customHeight="1">
      <c r="B24" s="6" t="s">
        <v>120</v>
      </c>
      <c r="C24" s="831" t="s">
        <v>0</v>
      </c>
      <c r="D24" s="831"/>
      <c r="E24" s="831"/>
      <c r="F24" s="831"/>
      <c r="G24" s="831"/>
      <c r="H24" s="831"/>
      <c r="I24" s="831"/>
      <c r="J24" s="831"/>
      <c r="K24" s="831"/>
      <c r="L24" s="832"/>
      <c r="M24" s="830" t="s">
        <v>500</v>
      </c>
      <c r="N24" s="825"/>
      <c r="O24" s="825"/>
      <c r="P24" s="825"/>
      <c r="Q24" s="825"/>
      <c r="R24" s="825"/>
      <c r="S24" s="825"/>
      <c r="T24" s="825"/>
      <c r="U24" s="825"/>
      <c r="V24" s="825"/>
      <c r="W24" s="826"/>
      <c r="X24" s="827"/>
    </row>
    <row r="25" spans="1:30" ht="20.100000000000001" customHeight="1">
      <c r="B25" s="8"/>
      <c r="C25" s="831" t="s">
        <v>1</v>
      </c>
      <c r="D25" s="831"/>
      <c r="E25" s="831"/>
      <c r="F25" s="831"/>
      <c r="G25" s="831"/>
      <c r="H25" s="831"/>
      <c r="I25" s="831"/>
      <c r="J25" s="831"/>
      <c r="K25" s="831"/>
      <c r="L25" s="832"/>
      <c r="M25" s="820" t="s">
        <v>501</v>
      </c>
      <c r="N25" s="821"/>
      <c r="O25" s="821"/>
      <c r="P25" s="821"/>
      <c r="Q25" s="821"/>
      <c r="R25" s="821"/>
      <c r="S25" s="821"/>
      <c r="T25" s="821"/>
      <c r="U25" s="821"/>
      <c r="V25" s="821"/>
      <c r="W25" s="828"/>
      <c r="X25" s="829"/>
    </row>
    <row r="26" spans="1:30" ht="20.100000000000001" customHeight="1" thickBot="1">
      <c r="B26" s="19"/>
      <c r="C26" s="831" t="s">
        <v>121</v>
      </c>
      <c r="D26" s="831"/>
      <c r="E26" s="831"/>
      <c r="F26" s="831"/>
      <c r="G26" s="831"/>
      <c r="H26" s="831"/>
      <c r="I26" s="831"/>
      <c r="J26" s="831"/>
      <c r="K26" s="831"/>
      <c r="L26" s="832"/>
      <c r="M26" s="843" t="s">
        <v>502</v>
      </c>
      <c r="N26" s="844"/>
      <c r="O26" s="844"/>
      <c r="P26" s="844"/>
      <c r="Q26" s="844"/>
      <c r="R26" s="844"/>
      <c r="S26" s="844"/>
      <c r="T26" s="844"/>
      <c r="U26" s="844"/>
      <c r="V26" s="844"/>
      <c r="W26" s="845"/>
      <c r="X26" s="846"/>
    </row>
    <row r="28" spans="1:30" ht="20.100000000000001" customHeight="1">
      <c r="A28" s="10" t="s">
        <v>89</v>
      </c>
    </row>
    <row r="29" spans="1:30" ht="20.100000000000001" customHeight="1">
      <c r="B29" t="s">
        <v>377</v>
      </c>
      <c r="X29" s="9"/>
    </row>
    <row r="30" spans="1:30" ht="35.1" customHeight="1">
      <c r="B30" s="494" t="s">
        <v>286</v>
      </c>
      <c r="C30" s="791" t="s">
        <v>460</v>
      </c>
      <c r="D30" s="791"/>
      <c r="E30" s="791"/>
      <c r="F30" s="791"/>
      <c r="G30" s="791"/>
      <c r="H30" s="791"/>
      <c r="I30" s="791"/>
      <c r="J30" s="791"/>
      <c r="K30" s="791"/>
      <c r="L30" s="791"/>
      <c r="M30" s="791"/>
      <c r="N30" s="791"/>
      <c r="O30" s="791"/>
      <c r="P30" s="791"/>
      <c r="Q30" s="791"/>
      <c r="R30" s="791"/>
      <c r="S30" s="791"/>
      <c r="T30" s="791"/>
      <c r="U30" s="791"/>
      <c r="V30" s="791"/>
      <c r="W30" s="791"/>
      <c r="X30" s="791"/>
      <c r="Y30" s="791"/>
      <c r="Z30" s="791"/>
      <c r="AA30" s="791"/>
      <c r="AB30" s="791"/>
    </row>
    <row r="31" spans="1:30" ht="35.1" customHeight="1">
      <c r="B31" s="494" t="s">
        <v>287</v>
      </c>
      <c r="C31" s="791" t="s">
        <v>461</v>
      </c>
      <c r="D31" s="791"/>
      <c r="E31" s="791"/>
      <c r="F31" s="791"/>
      <c r="G31" s="791"/>
      <c r="H31" s="791"/>
      <c r="I31" s="791"/>
      <c r="J31" s="791"/>
      <c r="K31" s="791"/>
      <c r="L31" s="791"/>
      <c r="M31" s="791"/>
      <c r="N31" s="791"/>
      <c r="O31" s="791"/>
      <c r="P31" s="791"/>
      <c r="Q31" s="791"/>
      <c r="R31" s="791"/>
      <c r="S31" s="791"/>
      <c r="T31" s="791"/>
      <c r="U31" s="791"/>
      <c r="V31" s="791"/>
      <c r="W31" s="791"/>
      <c r="X31" s="791"/>
      <c r="Y31" s="791"/>
      <c r="Z31" s="791"/>
      <c r="AA31" s="791"/>
      <c r="AB31" s="791"/>
    </row>
    <row r="32" spans="1:30" ht="27" customHeight="1">
      <c r="B32" s="792" t="s">
        <v>83</v>
      </c>
      <c r="C32" s="801" t="s">
        <v>248</v>
      </c>
      <c r="D32" s="801"/>
      <c r="E32" s="801"/>
      <c r="F32" s="801"/>
      <c r="G32" s="801"/>
      <c r="H32" s="801"/>
      <c r="I32" s="801"/>
      <c r="J32" s="801"/>
      <c r="K32" s="801"/>
      <c r="L32" s="802"/>
      <c r="M32" s="807" t="s">
        <v>86</v>
      </c>
      <c r="N32" s="808"/>
      <c r="O32" s="808"/>
      <c r="P32" s="808"/>
      <c r="Q32" s="809"/>
      <c r="R32" s="794" t="s">
        <v>153</v>
      </c>
      <c r="S32" s="795"/>
      <c r="T32" s="795"/>
      <c r="U32" s="795"/>
      <c r="V32" s="795"/>
      <c r="W32" s="796"/>
      <c r="X32" s="792" t="s">
        <v>87</v>
      </c>
      <c r="Y32" s="792" t="s">
        <v>88</v>
      </c>
      <c r="Z32" s="789" t="s">
        <v>451</v>
      </c>
      <c r="AA32" s="789" t="s">
        <v>346</v>
      </c>
      <c r="AB32" s="789" t="s">
        <v>459</v>
      </c>
    </row>
    <row r="33" spans="2:28" ht="41.25" customHeight="1" thickBot="1">
      <c r="B33" s="800"/>
      <c r="C33" s="803"/>
      <c r="D33" s="803"/>
      <c r="E33" s="803"/>
      <c r="F33" s="803"/>
      <c r="G33" s="803"/>
      <c r="H33" s="803"/>
      <c r="I33" s="803"/>
      <c r="J33" s="803"/>
      <c r="K33" s="803"/>
      <c r="L33" s="804"/>
      <c r="M33" s="810"/>
      <c r="N33" s="811"/>
      <c r="O33" s="811"/>
      <c r="P33" s="811"/>
      <c r="Q33" s="812"/>
      <c r="R33" s="805" t="s">
        <v>156</v>
      </c>
      <c r="S33" s="806"/>
      <c r="T33" s="806"/>
      <c r="U33" s="806"/>
      <c r="V33" s="806"/>
      <c r="W33" s="20" t="s">
        <v>157</v>
      </c>
      <c r="X33" s="793"/>
      <c r="Y33" s="793"/>
      <c r="Z33" s="790"/>
      <c r="AA33" s="790"/>
      <c r="AB33" s="790"/>
    </row>
    <row r="34" spans="2:28" ht="37.5" customHeight="1">
      <c r="B34" s="12">
        <v>1</v>
      </c>
      <c r="C34" s="503">
        <v>1</v>
      </c>
      <c r="D34" s="504">
        <v>3</v>
      </c>
      <c r="E34" s="504">
        <v>1</v>
      </c>
      <c r="F34" s="504">
        <v>4</v>
      </c>
      <c r="G34" s="504">
        <v>5</v>
      </c>
      <c r="H34" s="504">
        <v>6</v>
      </c>
      <c r="I34" s="504">
        <v>7</v>
      </c>
      <c r="J34" s="504">
        <v>8</v>
      </c>
      <c r="K34" s="504">
        <v>9</v>
      </c>
      <c r="L34" s="505">
        <v>1</v>
      </c>
      <c r="M34" s="836" t="s">
        <v>503</v>
      </c>
      <c r="N34" s="836"/>
      <c r="O34" s="836"/>
      <c r="P34" s="836"/>
      <c r="Q34" s="836"/>
      <c r="R34" s="836" t="s">
        <v>503</v>
      </c>
      <c r="S34" s="836"/>
      <c r="T34" s="836"/>
      <c r="U34" s="836"/>
      <c r="V34" s="836"/>
      <c r="W34" s="776" t="s">
        <v>504</v>
      </c>
      <c r="X34" s="506" t="s">
        <v>505</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835" t="s">
        <v>503</v>
      </c>
      <c r="N35" s="835"/>
      <c r="O35" s="835"/>
      <c r="P35" s="835"/>
      <c r="Q35" s="835"/>
      <c r="R35" s="835" t="s">
        <v>503</v>
      </c>
      <c r="S35" s="835"/>
      <c r="T35" s="835"/>
      <c r="U35" s="835"/>
      <c r="V35" s="835"/>
      <c r="W35" s="775" t="s">
        <v>506</v>
      </c>
      <c r="X35" s="513" t="s">
        <v>507</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835" t="s">
        <v>503</v>
      </c>
      <c r="N36" s="835"/>
      <c r="O36" s="835"/>
      <c r="P36" s="835"/>
      <c r="Q36" s="835"/>
      <c r="R36" s="835" t="s">
        <v>503</v>
      </c>
      <c r="S36" s="835"/>
      <c r="T36" s="835"/>
      <c r="U36" s="835"/>
      <c r="V36" s="835"/>
      <c r="W36" s="775" t="s">
        <v>508</v>
      </c>
      <c r="X36" s="513" t="s">
        <v>509</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835" t="s">
        <v>510</v>
      </c>
      <c r="N37" s="835"/>
      <c r="O37" s="835"/>
      <c r="P37" s="835"/>
      <c r="Q37" s="835"/>
      <c r="R37" s="835" t="s">
        <v>511</v>
      </c>
      <c r="S37" s="835"/>
      <c r="T37" s="835"/>
      <c r="U37" s="835"/>
      <c r="V37" s="835"/>
      <c r="W37" s="775" t="s">
        <v>510</v>
      </c>
      <c r="X37" s="513" t="s">
        <v>512</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835" t="s">
        <v>513</v>
      </c>
      <c r="N38" s="835"/>
      <c r="O38" s="835"/>
      <c r="P38" s="835"/>
      <c r="Q38" s="835"/>
      <c r="R38" s="835" t="s">
        <v>514</v>
      </c>
      <c r="S38" s="835"/>
      <c r="T38" s="835"/>
      <c r="U38" s="835"/>
      <c r="V38" s="835"/>
      <c r="W38" s="775" t="s">
        <v>513</v>
      </c>
      <c r="X38" s="513" t="s">
        <v>515</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835" t="s">
        <v>513</v>
      </c>
      <c r="N39" s="835"/>
      <c r="O39" s="835"/>
      <c r="P39" s="835"/>
      <c r="Q39" s="835"/>
      <c r="R39" s="813" t="s">
        <v>514</v>
      </c>
      <c r="S39" s="814"/>
      <c r="T39" s="814"/>
      <c r="U39" s="814"/>
      <c r="V39" s="815"/>
      <c r="W39" s="775" t="s">
        <v>513</v>
      </c>
      <c r="X39" s="513" t="s">
        <v>515</v>
      </c>
      <c r="Y39" s="513" t="s">
        <v>516</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835"/>
      <c r="N40" s="835"/>
      <c r="O40" s="835"/>
      <c r="P40" s="835"/>
      <c r="Q40" s="835"/>
      <c r="R40" s="813"/>
      <c r="S40" s="814"/>
      <c r="T40" s="814"/>
      <c r="U40" s="814"/>
      <c r="V40" s="815"/>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835"/>
      <c r="N41" s="835"/>
      <c r="O41" s="835"/>
      <c r="P41" s="835"/>
      <c r="Q41" s="835"/>
      <c r="R41" s="813"/>
      <c r="S41" s="814"/>
      <c r="T41" s="814"/>
      <c r="U41" s="814"/>
      <c r="V41" s="815"/>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835"/>
      <c r="N42" s="835"/>
      <c r="O42" s="835"/>
      <c r="P42" s="835"/>
      <c r="Q42" s="835"/>
      <c r="R42" s="813"/>
      <c r="S42" s="814"/>
      <c r="T42" s="814"/>
      <c r="U42" s="814"/>
      <c r="V42" s="815"/>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835"/>
      <c r="N43" s="835"/>
      <c r="O43" s="835"/>
      <c r="P43" s="835"/>
      <c r="Q43" s="835"/>
      <c r="R43" s="813"/>
      <c r="S43" s="814"/>
      <c r="T43" s="814"/>
      <c r="U43" s="814"/>
      <c r="V43" s="815"/>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835"/>
      <c r="N44" s="835"/>
      <c r="O44" s="835"/>
      <c r="P44" s="835"/>
      <c r="Q44" s="835"/>
      <c r="R44" s="813"/>
      <c r="S44" s="814"/>
      <c r="T44" s="814"/>
      <c r="U44" s="814"/>
      <c r="V44" s="815"/>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835"/>
      <c r="N45" s="835"/>
      <c r="O45" s="835"/>
      <c r="P45" s="835"/>
      <c r="Q45" s="835"/>
      <c r="R45" s="813"/>
      <c r="S45" s="814"/>
      <c r="T45" s="814"/>
      <c r="U45" s="814"/>
      <c r="V45" s="815"/>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835"/>
      <c r="N46" s="835"/>
      <c r="O46" s="835"/>
      <c r="P46" s="835"/>
      <c r="Q46" s="835"/>
      <c r="R46" s="813"/>
      <c r="S46" s="814"/>
      <c r="T46" s="814"/>
      <c r="U46" s="814"/>
      <c r="V46" s="815"/>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835"/>
      <c r="N47" s="835"/>
      <c r="O47" s="835"/>
      <c r="P47" s="835"/>
      <c r="Q47" s="835"/>
      <c r="R47" s="813"/>
      <c r="S47" s="814"/>
      <c r="T47" s="814"/>
      <c r="U47" s="814"/>
      <c r="V47" s="815"/>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835"/>
      <c r="N48" s="835"/>
      <c r="O48" s="835"/>
      <c r="P48" s="835"/>
      <c r="Q48" s="835"/>
      <c r="R48" s="813"/>
      <c r="S48" s="814"/>
      <c r="T48" s="814"/>
      <c r="U48" s="814"/>
      <c r="V48" s="815"/>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835"/>
      <c r="N49" s="835"/>
      <c r="O49" s="835"/>
      <c r="P49" s="835"/>
      <c r="Q49" s="835"/>
      <c r="R49" s="813"/>
      <c r="S49" s="814"/>
      <c r="T49" s="814"/>
      <c r="U49" s="814"/>
      <c r="V49" s="815"/>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835"/>
      <c r="N50" s="835"/>
      <c r="O50" s="835"/>
      <c r="P50" s="835"/>
      <c r="Q50" s="835"/>
      <c r="R50" s="813"/>
      <c r="S50" s="814"/>
      <c r="T50" s="814"/>
      <c r="U50" s="814"/>
      <c r="V50" s="815"/>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835"/>
      <c r="N51" s="835"/>
      <c r="O51" s="835"/>
      <c r="P51" s="835"/>
      <c r="Q51" s="835"/>
      <c r="R51" s="813"/>
      <c r="S51" s="814"/>
      <c r="T51" s="814"/>
      <c r="U51" s="814"/>
      <c r="V51" s="815"/>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835"/>
      <c r="N52" s="835"/>
      <c r="O52" s="835"/>
      <c r="P52" s="835"/>
      <c r="Q52" s="835"/>
      <c r="R52" s="813"/>
      <c r="S52" s="814"/>
      <c r="T52" s="814"/>
      <c r="U52" s="814"/>
      <c r="V52" s="815"/>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835"/>
      <c r="N53" s="835"/>
      <c r="O53" s="835"/>
      <c r="P53" s="835"/>
      <c r="Q53" s="835"/>
      <c r="R53" s="813"/>
      <c r="S53" s="814"/>
      <c r="T53" s="814"/>
      <c r="U53" s="814"/>
      <c r="V53" s="815"/>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835"/>
      <c r="N54" s="835"/>
      <c r="O54" s="835"/>
      <c r="P54" s="835"/>
      <c r="Q54" s="835"/>
      <c r="R54" s="813"/>
      <c r="S54" s="814"/>
      <c r="T54" s="814"/>
      <c r="U54" s="814"/>
      <c r="V54" s="815"/>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835"/>
      <c r="N55" s="835"/>
      <c r="O55" s="835"/>
      <c r="P55" s="835"/>
      <c r="Q55" s="835"/>
      <c r="R55" s="813"/>
      <c r="S55" s="814"/>
      <c r="T55" s="814"/>
      <c r="U55" s="814"/>
      <c r="V55" s="815"/>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835"/>
      <c r="N56" s="835"/>
      <c r="O56" s="835"/>
      <c r="P56" s="835"/>
      <c r="Q56" s="835"/>
      <c r="R56" s="813"/>
      <c r="S56" s="814"/>
      <c r="T56" s="814"/>
      <c r="U56" s="814"/>
      <c r="V56" s="815"/>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835"/>
      <c r="N57" s="835"/>
      <c r="O57" s="835"/>
      <c r="P57" s="835"/>
      <c r="Q57" s="835"/>
      <c r="R57" s="813"/>
      <c r="S57" s="814"/>
      <c r="T57" s="814"/>
      <c r="U57" s="814"/>
      <c r="V57" s="815"/>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835"/>
      <c r="N58" s="835"/>
      <c r="O58" s="835"/>
      <c r="P58" s="835"/>
      <c r="Q58" s="835"/>
      <c r="R58" s="813"/>
      <c r="S58" s="814"/>
      <c r="T58" s="814"/>
      <c r="U58" s="814"/>
      <c r="V58" s="815"/>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835"/>
      <c r="N59" s="835"/>
      <c r="O59" s="835"/>
      <c r="P59" s="835"/>
      <c r="Q59" s="835"/>
      <c r="R59" s="813"/>
      <c r="S59" s="814"/>
      <c r="T59" s="814"/>
      <c r="U59" s="814"/>
      <c r="V59" s="815"/>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835"/>
      <c r="N60" s="835"/>
      <c r="O60" s="835"/>
      <c r="P60" s="835"/>
      <c r="Q60" s="835"/>
      <c r="R60" s="813"/>
      <c r="S60" s="814"/>
      <c r="T60" s="814"/>
      <c r="U60" s="814"/>
      <c r="V60" s="815"/>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835"/>
      <c r="N61" s="835"/>
      <c r="O61" s="835"/>
      <c r="P61" s="835"/>
      <c r="Q61" s="835"/>
      <c r="R61" s="813"/>
      <c r="S61" s="814"/>
      <c r="T61" s="814"/>
      <c r="U61" s="814"/>
      <c r="V61" s="815"/>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835"/>
      <c r="N62" s="835"/>
      <c r="O62" s="835"/>
      <c r="P62" s="835"/>
      <c r="Q62" s="835"/>
      <c r="R62" s="813"/>
      <c r="S62" s="814"/>
      <c r="T62" s="814"/>
      <c r="U62" s="814"/>
      <c r="V62" s="815"/>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835"/>
      <c r="N63" s="835"/>
      <c r="O63" s="835"/>
      <c r="P63" s="835"/>
      <c r="Q63" s="835"/>
      <c r="R63" s="813"/>
      <c r="S63" s="814"/>
      <c r="T63" s="814"/>
      <c r="U63" s="814"/>
      <c r="V63" s="815"/>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835"/>
      <c r="N64" s="835"/>
      <c r="O64" s="835"/>
      <c r="P64" s="835"/>
      <c r="Q64" s="835"/>
      <c r="R64" s="813"/>
      <c r="S64" s="814"/>
      <c r="T64" s="814"/>
      <c r="U64" s="814"/>
      <c r="V64" s="815"/>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835"/>
      <c r="N65" s="835"/>
      <c r="O65" s="835"/>
      <c r="P65" s="835"/>
      <c r="Q65" s="835"/>
      <c r="R65" s="813"/>
      <c r="S65" s="814"/>
      <c r="T65" s="814"/>
      <c r="U65" s="814"/>
      <c r="V65" s="815"/>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835"/>
      <c r="N66" s="835"/>
      <c r="O66" s="835"/>
      <c r="P66" s="835"/>
      <c r="Q66" s="835"/>
      <c r="R66" s="813"/>
      <c r="S66" s="814"/>
      <c r="T66" s="814"/>
      <c r="U66" s="814"/>
      <c r="V66" s="815"/>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835"/>
      <c r="N67" s="835"/>
      <c r="O67" s="835"/>
      <c r="P67" s="835"/>
      <c r="Q67" s="835"/>
      <c r="R67" s="813"/>
      <c r="S67" s="814"/>
      <c r="T67" s="814"/>
      <c r="U67" s="814"/>
      <c r="V67" s="815"/>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835"/>
      <c r="N68" s="835"/>
      <c r="O68" s="835"/>
      <c r="P68" s="835"/>
      <c r="Q68" s="835"/>
      <c r="R68" s="813"/>
      <c r="S68" s="814"/>
      <c r="T68" s="814"/>
      <c r="U68" s="814"/>
      <c r="V68" s="815"/>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835"/>
      <c r="N69" s="835"/>
      <c r="O69" s="835"/>
      <c r="P69" s="835"/>
      <c r="Q69" s="835"/>
      <c r="R69" s="813"/>
      <c r="S69" s="814"/>
      <c r="T69" s="814"/>
      <c r="U69" s="814"/>
      <c r="V69" s="815"/>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835"/>
      <c r="N70" s="835"/>
      <c r="O70" s="835"/>
      <c r="P70" s="835"/>
      <c r="Q70" s="835"/>
      <c r="R70" s="813"/>
      <c r="S70" s="814"/>
      <c r="T70" s="814"/>
      <c r="U70" s="814"/>
      <c r="V70" s="815"/>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835"/>
      <c r="N71" s="835"/>
      <c r="O71" s="835"/>
      <c r="P71" s="835"/>
      <c r="Q71" s="835"/>
      <c r="R71" s="813"/>
      <c r="S71" s="814"/>
      <c r="T71" s="814"/>
      <c r="U71" s="814"/>
      <c r="V71" s="815"/>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835"/>
      <c r="N72" s="835"/>
      <c r="O72" s="835"/>
      <c r="P72" s="835"/>
      <c r="Q72" s="835"/>
      <c r="R72" s="813"/>
      <c r="S72" s="814"/>
      <c r="T72" s="814"/>
      <c r="U72" s="814"/>
      <c r="V72" s="815"/>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835"/>
      <c r="N73" s="835"/>
      <c r="O73" s="835"/>
      <c r="P73" s="835"/>
      <c r="Q73" s="835"/>
      <c r="R73" s="813"/>
      <c r="S73" s="814"/>
      <c r="T73" s="814"/>
      <c r="U73" s="814"/>
      <c r="V73" s="815"/>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835"/>
      <c r="N74" s="835"/>
      <c r="O74" s="835"/>
      <c r="P74" s="835"/>
      <c r="Q74" s="835"/>
      <c r="R74" s="813"/>
      <c r="S74" s="814"/>
      <c r="T74" s="814"/>
      <c r="U74" s="814"/>
      <c r="V74" s="815"/>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835"/>
      <c r="N75" s="835"/>
      <c r="O75" s="835"/>
      <c r="P75" s="835"/>
      <c r="Q75" s="835"/>
      <c r="R75" s="813"/>
      <c r="S75" s="814"/>
      <c r="T75" s="814"/>
      <c r="U75" s="814"/>
      <c r="V75" s="815"/>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835"/>
      <c r="N76" s="835"/>
      <c r="O76" s="835"/>
      <c r="P76" s="835"/>
      <c r="Q76" s="835"/>
      <c r="R76" s="813"/>
      <c r="S76" s="814"/>
      <c r="T76" s="814"/>
      <c r="U76" s="814"/>
      <c r="V76" s="815"/>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835"/>
      <c r="N77" s="835"/>
      <c r="O77" s="835"/>
      <c r="P77" s="835"/>
      <c r="Q77" s="835"/>
      <c r="R77" s="813"/>
      <c r="S77" s="814"/>
      <c r="T77" s="814"/>
      <c r="U77" s="814"/>
      <c r="V77" s="815"/>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835"/>
      <c r="N78" s="835"/>
      <c r="O78" s="835"/>
      <c r="P78" s="835"/>
      <c r="Q78" s="835"/>
      <c r="R78" s="813"/>
      <c r="S78" s="814"/>
      <c r="T78" s="814"/>
      <c r="U78" s="814"/>
      <c r="V78" s="815"/>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835"/>
      <c r="N79" s="835"/>
      <c r="O79" s="835"/>
      <c r="P79" s="835"/>
      <c r="Q79" s="835"/>
      <c r="R79" s="813"/>
      <c r="S79" s="814"/>
      <c r="T79" s="814"/>
      <c r="U79" s="814"/>
      <c r="V79" s="815"/>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835"/>
      <c r="N80" s="835"/>
      <c r="O80" s="835"/>
      <c r="P80" s="835"/>
      <c r="Q80" s="835"/>
      <c r="R80" s="813"/>
      <c r="S80" s="814"/>
      <c r="T80" s="814"/>
      <c r="U80" s="814"/>
      <c r="V80" s="815"/>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835"/>
      <c r="N81" s="835"/>
      <c r="O81" s="835"/>
      <c r="P81" s="835"/>
      <c r="Q81" s="835"/>
      <c r="R81" s="813"/>
      <c r="S81" s="814"/>
      <c r="T81" s="814"/>
      <c r="U81" s="814"/>
      <c r="V81" s="815"/>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835"/>
      <c r="N82" s="835"/>
      <c r="O82" s="835"/>
      <c r="P82" s="835"/>
      <c r="Q82" s="835"/>
      <c r="R82" s="813"/>
      <c r="S82" s="814"/>
      <c r="T82" s="814"/>
      <c r="U82" s="814"/>
      <c r="V82" s="815"/>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835"/>
      <c r="N83" s="835"/>
      <c r="O83" s="835"/>
      <c r="P83" s="835"/>
      <c r="Q83" s="835"/>
      <c r="R83" s="813"/>
      <c r="S83" s="814"/>
      <c r="T83" s="814"/>
      <c r="U83" s="814"/>
      <c r="V83" s="815"/>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835"/>
      <c r="N84" s="835"/>
      <c r="O84" s="835"/>
      <c r="P84" s="835"/>
      <c r="Q84" s="835"/>
      <c r="R84" s="813"/>
      <c r="S84" s="814"/>
      <c r="T84" s="814"/>
      <c r="U84" s="814"/>
      <c r="V84" s="815"/>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835"/>
      <c r="N85" s="835"/>
      <c r="O85" s="835"/>
      <c r="P85" s="835"/>
      <c r="Q85" s="835"/>
      <c r="R85" s="813"/>
      <c r="S85" s="814"/>
      <c r="T85" s="814"/>
      <c r="U85" s="814"/>
      <c r="V85" s="815"/>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835"/>
      <c r="N86" s="835"/>
      <c r="O86" s="835"/>
      <c r="P86" s="835"/>
      <c r="Q86" s="835"/>
      <c r="R86" s="813"/>
      <c r="S86" s="814"/>
      <c r="T86" s="814"/>
      <c r="U86" s="814"/>
      <c r="V86" s="815"/>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835"/>
      <c r="N87" s="835"/>
      <c r="O87" s="835"/>
      <c r="P87" s="835"/>
      <c r="Q87" s="835"/>
      <c r="R87" s="813"/>
      <c r="S87" s="814"/>
      <c r="T87" s="814"/>
      <c r="U87" s="814"/>
      <c r="V87" s="815"/>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835"/>
      <c r="N88" s="835"/>
      <c r="O88" s="835"/>
      <c r="P88" s="835"/>
      <c r="Q88" s="835"/>
      <c r="R88" s="813"/>
      <c r="S88" s="814"/>
      <c r="T88" s="814"/>
      <c r="U88" s="814"/>
      <c r="V88" s="815"/>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835"/>
      <c r="N89" s="835"/>
      <c r="O89" s="835"/>
      <c r="P89" s="835"/>
      <c r="Q89" s="835"/>
      <c r="R89" s="813"/>
      <c r="S89" s="814"/>
      <c r="T89" s="814"/>
      <c r="U89" s="814"/>
      <c r="V89" s="815"/>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835"/>
      <c r="N90" s="835"/>
      <c r="O90" s="835"/>
      <c r="P90" s="835"/>
      <c r="Q90" s="835"/>
      <c r="R90" s="813"/>
      <c r="S90" s="814"/>
      <c r="T90" s="814"/>
      <c r="U90" s="814"/>
      <c r="V90" s="815"/>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835"/>
      <c r="N91" s="835"/>
      <c r="O91" s="835"/>
      <c r="P91" s="835"/>
      <c r="Q91" s="835"/>
      <c r="R91" s="813"/>
      <c r="S91" s="814"/>
      <c r="T91" s="814"/>
      <c r="U91" s="814"/>
      <c r="V91" s="815"/>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835"/>
      <c r="N92" s="835"/>
      <c r="O92" s="835"/>
      <c r="P92" s="835"/>
      <c r="Q92" s="835"/>
      <c r="R92" s="813"/>
      <c r="S92" s="814"/>
      <c r="T92" s="814"/>
      <c r="U92" s="814"/>
      <c r="V92" s="815"/>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835"/>
      <c r="N93" s="835"/>
      <c r="O93" s="835"/>
      <c r="P93" s="835"/>
      <c r="Q93" s="835"/>
      <c r="R93" s="813"/>
      <c r="S93" s="814"/>
      <c r="T93" s="814"/>
      <c r="U93" s="814"/>
      <c r="V93" s="815"/>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835"/>
      <c r="N94" s="835"/>
      <c r="O94" s="835"/>
      <c r="P94" s="835"/>
      <c r="Q94" s="835"/>
      <c r="R94" s="813"/>
      <c r="S94" s="814"/>
      <c r="T94" s="814"/>
      <c r="U94" s="814"/>
      <c r="V94" s="815"/>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835"/>
      <c r="N95" s="835"/>
      <c r="O95" s="835"/>
      <c r="P95" s="835"/>
      <c r="Q95" s="835"/>
      <c r="R95" s="813"/>
      <c r="S95" s="814"/>
      <c r="T95" s="814"/>
      <c r="U95" s="814"/>
      <c r="V95" s="815"/>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835"/>
      <c r="N96" s="835"/>
      <c r="O96" s="835"/>
      <c r="P96" s="835"/>
      <c r="Q96" s="835"/>
      <c r="R96" s="813"/>
      <c r="S96" s="814"/>
      <c r="T96" s="814"/>
      <c r="U96" s="814"/>
      <c r="V96" s="815"/>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835"/>
      <c r="N97" s="835"/>
      <c r="O97" s="835"/>
      <c r="P97" s="835"/>
      <c r="Q97" s="835"/>
      <c r="R97" s="813"/>
      <c r="S97" s="814"/>
      <c r="T97" s="814"/>
      <c r="U97" s="814"/>
      <c r="V97" s="815"/>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835"/>
      <c r="N98" s="835"/>
      <c r="O98" s="835"/>
      <c r="P98" s="835"/>
      <c r="Q98" s="835"/>
      <c r="R98" s="813"/>
      <c r="S98" s="814"/>
      <c r="T98" s="814"/>
      <c r="U98" s="814"/>
      <c r="V98" s="815"/>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835"/>
      <c r="N99" s="835"/>
      <c r="O99" s="835"/>
      <c r="P99" s="835"/>
      <c r="Q99" s="835"/>
      <c r="R99" s="813"/>
      <c r="S99" s="814"/>
      <c r="T99" s="814"/>
      <c r="U99" s="814"/>
      <c r="V99" s="815"/>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835"/>
      <c r="N100" s="835"/>
      <c r="O100" s="835"/>
      <c r="P100" s="835"/>
      <c r="Q100" s="835"/>
      <c r="R100" s="813"/>
      <c r="S100" s="814"/>
      <c r="T100" s="814"/>
      <c r="U100" s="814"/>
      <c r="V100" s="815"/>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835"/>
      <c r="N101" s="835"/>
      <c r="O101" s="835"/>
      <c r="P101" s="835"/>
      <c r="Q101" s="835"/>
      <c r="R101" s="813"/>
      <c r="S101" s="814"/>
      <c r="T101" s="814"/>
      <c r="U101" s="814"/>
      <c r="V101" s="815"/>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835"/>
      <c r="N102" s="835"/>
      <c r="O102" s="835"/>
      <c r="P102" s="835"/>
      <c r="Q102" s="835"/>
      <c r="R102" s="813"/>
      <c r="S102" s="814"/>
      <c r="T102" s="814"/>
      <c r="U102" s="814"/>
      <c r="V102" s="815"/>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835"/>
      <c r="N103" s="835"/>
      <c r="O103" s="835"/>
      <c r="P103" s="835"/>
      <c r="Q103" s="835"/>
      <c r="R103" s="813"/>
      <c r="S103" s="814"/>
      <c r="T103" s="814"/>
      <c r="U103" s="814"/>
      <c r="V103" s="815"/>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835"/>
      <c r="N104" s="835"/>
      <c r="O104" s="835"/>
      <c r="P104" s="835"/>
      <c r="Q104" s="835"/>
      <c r="R104" s="813"/>
      <c r="S104" s="814"/>
      <c r="T104" s="814"/>
      <c r="U104" s="814"/>
      <c r="V104" s="815"/>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835"/>
      <c r="N105" s="835"/>
      <c r="O105" s="835"/>
      <c r="P105" s="835"/>
      <c r="Q105" s="835"/>
      <c r="R105" s="813"/>
      <c r="S105" s="814"/>
      <c r="T105" s="814"/>
      <c r="U105" s="814"/>
      <c r="V105" s="815"/>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835"/>
      <c r="N106" s="835"/>
      <c r="O106" s="835"/>
      <c r="P106" s="835"/>
      <c r="Q106" s="835"/>
      <c r="R106" s="813"/>
      <c r="S106" s="814"/>
      <c r="T106" s="814"/>
      <c r="U106" s="814"/>
      <c r="V106" s="815"/>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835"/>
      <c r="N107" s="835"/>
      <c r="O107" s="835"/>
      <c r="P107" s="835"/>
      <c r="Q107" s="835"/>
      <c r="R107" s="813"/>
      <c r="S107" s="814"/>
      <c r="T107" s="814"/>
      <c r="U107" s="814"/>
      <c r="V107" s="815"/>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835"/>
      <c r="N108" s="835"/>
      <c r="O108" s="835"/>
      <c r="P108" s="835"/>
      <c r="Q108" s="835"/>
      <c r="R108" s="813"/>
      <c r="S108" s="814"/>
      <c r="T108" s="814"/>
      <c r="U108" s="814"/>
      <c r="V108" s="815"/>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835"/>
      <c r="N109" s="835"/>
      <c r="O109" s="835"/>
      <c r="P109" s="835"/>
      <c r="Q109" s="835"/>
      <c r="R109" s="813"/>
      <c r="S109" s="814"/>
      <c r="T109" s="814"/>
      <c r="U109" s="814"/>
      <c r="V109" s="815"/>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835"/>
      <c r="N110" s="835"/>
      <c r="O110" s="835"/>
      <c r="P110" s="835"/>
      <c r="Q110" s="835"/>
      <c r="R110" s="813"/>
      <c r="S110" s="814"/>
      <c r="T110" s="814"/>
      <c r="U110" s="814"/>
      <c r="V110" s="815"/>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835"/>
      <c r="N111" s="835"/>
      <c r="O111" s="835"/>
      <c r="P111" s="835"/>
      <c r="Q111" s="835"/>
      <c r="R111" s="813"/>
      <c r="S111" s="814"/>
      <c r="T111" s="814"/>
      <c r="U111" s="814"/>
      <c r="V111" s="815"/>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835"/>
      <c r="N112" s="835"/>
      <c r="O112" s="835"/>
      <c r="P112" s="835"/>
      <c r="Q112" s="835"/>
      <c r="R112" s="813"/>
      <c r="S112" s="814"/>
      <c r="T112" s="814"/>
      <c r="U112" s="814"/>
      <c r="V112" s="815"/>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835"/>
      <c r="N113" s="835"/>
      <c r="O113" s="835"/>
      <c r="P113" s="835"/>
      <c r="Q113" s="835"/>
      <c r="R113" s="813"/>
      <c r="S113" s="814"/>
      <c r="T113" s="814"/>
      <c r="U113" s="814"/>
      <c r="V113" s="815"/>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835"/>
      <c r="N114" s="835"/>
      <c r="O114" s="835"/>
      <c r="P114" s="835"/>
      <c r="Q114" s="835"/>
      <c r="R114" s="813"/>
      <c r="S114" s="814"/>
      <c r="T114" s="814"/>
      <c r="U114" s="814"/>
      <c r="V114" s="815"/>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835"/>
      <c r="N115" s="835"/>
      <c r="O115" s="835"/>
      <c r="P115" s="835"/>
      <c r="Q115" s="835"/>
      <c r="R115" s="813"/>
      <c r="S115" s="814"/>
      <c r="T115" s="814"/>
      <c r="U115" s="814"/>
      <c r="V115" s="815"/>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835"/>
      <c r="N116" s="835"/>
      <c r="O116" s="835"/>
      <c r="P116" s="835"/>
      <c r="Q116" s="835"/>
      <c r="R116" s="813"/>
      <c r="S116" s="814"/>
      <c r="T116" s="814"/>
      <c r="U116" s="814"/>
      <c r="V116" s="815"/>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835"/>
      <c r="N117" s="835"/>
      <c r="O117" s="835"/>
      <c r="P117" s="835"/>
      <c r="Q117" s="835"/>
      <c r="R117" s="813"/>
      <c r="S117" s="814"/>
      <c r="T117" s="814"/>
      <c r="U117" s="814"/>
      <c r="V117" s="815"/>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835"/>
      <c r="N118" s="835"/>
      <c r="O118" s="835"/>
      <c r="P118" s="835"/>
      <c r="Q118" s="835"/>
      <c r="R118" s="813"/>
      <c r="S118" s="814"/>
      <c r="T118" s="814"/>
      <c r="U118" s="814"/>
      <c r="V118" s="815"/>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835"/>
      <c r="N119" s="835"/>
      <c r="O119" s="835"/>
      <c r="P119" s="835"/>
      <c r="Q119" s="835"/>
      <c r="R119" s="813"/>
      <c r="S119" s="814"/>
      <c r="T119" s="814"/>
      <c r="U119" s="814"/>
      <c r="V119" s="815"/>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835"/>
      <c r="N120" s="835"/>
      <c r="O120" s="835"/>
      <c r="P120" s="835"/>
      <c r="Q120" s="835"/>
      <c r="R120" s="813"/>
      <c r="S120" s="814"/>
      <c r="T120" s="814"/>
      <c r="U120" s="814"/>
      <c r="V120" s="815"/>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835"/>
      <c r="N121" s="835"/>
      <c r="O121" s="835"/>
      <c r="P121" s="835"/>
      <c r="Q121" s="835"/>
      <c r="R121" s="813"/>
      <c r="S121" s="814"/>
      <c r="T121" s="814"/>
      <c r="U121" s="814"/>
      <c r="V121" s="815"/>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835"/>
      <c r="N122" s="835"/>
      <c r="O122" s="835"/>
      <c r="P122" s="835"/>
      <c r="Q122" s="835"/>
      <c r="R122" s="813"/>
      <c r="S122" s="814"/>
      <c r="T122" s="814"/>
      <c r="U122" s="814"/>
      <c r="V122" s="815"/>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835"/>
      <c r="N123" s="835"/>
      <c r="O123" s="835"/>
      <c r="P123" s="835"/>
      <c r="Q123" s="835"/>
      <c r="R123" s="813"/>
      <c r="S123" s="814"/>
      <c r="T123" s="814"/>
      <c r="U123" s="814"/>
      <c r="V123" s="815"/>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835"/>
      <c r="N124" s="835"/>
      <c r="O124" s="835"/>
      <c r="P124" s="835"/>
      <c r="Q124" s="835"/>
      <c r="R124" s="813"/>
      <c r="S124" s="814"/>
      <c r="T124" s="814"/>
      <c r="U124" s="814"/>
      <c r="V124" s="815"/>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835"/>
      <c r="N125" s="835"/>
      <c r="O125" s="835"/>
      <c r="P125" s="835"/>
      <c r="Q125" s="835"/>
      <c r="R125" s="813"/>
      <c r="S125" s="814"/>
      <c r="T125" s="814"/>
      <c r="U125" s="814"/>
      <c r="V125" s="815"/>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835"/>
      <c r="N126" s="835"/>
      <c r="O126" s="835"/>
      <c r="P126" s="835"/>
      <c r="Q126" s="835"/>
      <c r="R126" s="813"/>
      <c r="S126" s="814"/>
      <c r="T126" s="814"/>
      <c r="U126" s="814"/>
      <c r="V126" s="815"/>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835"/>
      <c r="N127" s="835"/>
      <c r="O127" s="835"/>
      <c r="P127" s="835"/>
      <c r="Q127" s="835"/>
      <c r="R127" s="813"/>
      <c r="S127" s="814"/>
      <c r="T127" s="814"/>
      <c r="U127" s="814"/>
      <c r="V127" s="815"/>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835"/>
      <c r="N128" s="835"/>
      <c r="O128" s="835"/>
      <c r="P128" s="835"/>
      <c r="Q128" s="835"/>
      <c r="R128" s="813"/>
      <c r="S128" s="814"/>
      <c r="T128" s="814"/>
      <c r="U128" s="814"/>
      <c r="V128" s="815"/>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835"/>
      <c r="N129" s="835"/>
      <c r="O129" s="835"/>
      <c r="P129" s="835"/>
      <c r="Q129" s="835"/>
      <c r="R129" s="813"/>
      <c r="S129" s="814"/>
      <c r="T129" s="814"/>
      <c r="U129" s="814"/>
      <c r="V129" s="815"/>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835"/>
      <c r="N130" s="835"/>
      <c r="O130" s="835"/>
      <c r="P130" s="835"/>
      <c r="Q130" s="835"/>
      <c r="R130" s="813"/>
      <c r="S130" s="814"/>
      <c r="T130" s="814"/>
      <c r="U130" s="814"/>
      <c r="V130" s="815"/>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835"/>
      <c r="N131" s="835"/>
      <c r="O131" s="835"/>
      <c r="P131" s="835"/>
      <c r="Q131" s="835"/>
      <c r="R131" s="813"/>
      <c r="S131" s="814"/>
      <c r="T131" s="814"/>
      <c r="U131" s="814"/>
      <c r="V131" s="815"/>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835"/>
      <c r="N132" s="835"/>
      <c r="O132" s="835"/>
      <c r="P132" s="835"/>
      <c r="Q132" s="835"/>
      <c r="R132" s="813"/>
      <c r="S132" s="814"/>
      <c r="T132" s="814"/>
      <c r="U132" s="814"/>
      <c r="V132" s="815"/>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37"/>
      <c r="N133" s="837"/>
      <c r="O133" s="837"/>
      <c r="P133" s="837"/>
      <c r="Q133" s="837"/>
      <c r="R133" s="797"/>
      <c r="S133" s="798"/>
      <c r="T133" s="798"/>
      <c r="U133" s="798"/>
      <c r="V133" s="799"/>
      <c r="W133" s="519"/>
      <c r="X133" s="520"/>
      <c r="Y133" s="540"/>
      <c r="Z133" s="521"/>
      <c r="AA133" s="522"/>
      <c r="AB133" s="497" t="str">
        <f t="shared" si="4"/>
        <v/>
      </c>
    </row>
    <row r="134" spans="1:28" ht="4.5" customHeight="1">
      <c r="A134" s="11"/>
    </row>
    <row r="135" spans="1:28" ht="28.5" customHeight="1">
      <c r="B135" s="18"/>
      <c r="C135" s="791"/>
      <c r="D135" s="791"/>
      <c r="E135" s="791"/>
      <c r="F135" s="791"/>
      <c r="G135" s="791"/>
      <c r="H135" s="791"/>
      <c r="I135" s="791"/>
      <c r="J135" s="791"/>
      <c r="K135" s="791"/>
      <c r="L135" s="791"/>
      <c r="M135" s="791"/>
      <c r="N135" s="791"/>
      <c r="O135" s="791"/>
      <c r="P135" s="791"/>
      <c r="Q135" s="791"/>
      <c r="R135" s="791"/>
      <c r="S135" s="791"/>
      <c r="T135" s="791"/>
      <c r="U135" s="791"/>
      <c r="V135" s="791"/>
      <c r="W135" s="791"/>
      <c r="X135" s="791"/>
      <c r="Y135" s="791"/>
      <c r="Z135" s="791"/>
      <c r="AA135" s="791"/>
      <c r="AB135" s="791"/>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8"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 Y34</xm:sqref>
        </x14:dataValidation>
        <x14:dataValidation type="list" allowBlank="1" showInputMessage="1" showErrorMessage="1">
          <x14:formula1>
            <xm:f>【参考】数式用!$A$5:$A$34</xm:f>
          </x14:formula1>
          <xm:sqref>Y35:Y39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topLeftCell="A31" zoomScale="115" zoomScaleNormal="120" zoomScaleSheetLayoutView="115" workbookViewId="0">
      <selection activeCell="B51" sqref="B51"/>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29" t="s">
        <v>76</v>
      </c>
      <c r="Z1" s="929"/>
      <c r="AA1" s="929"/>
      <c r="AB1" s="929"/>
      <c r="AC1" s="929" t="str">
        <f>IF(基本情報入力シート!C11="","",基本情報入力シート!C11)</f>
        <v>○○○</v>
      </c>
      <c r="AD1" s="929"/>
      <c r="AE1" s="929"/>
      <c r="AF1" s="929"/>
      <c r="AG1" s="929"/>
      <c r="AH1" s="929"/>
      <c r="AI1" s="929"/>
      <c r="AJ1" s="929"/>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2">
        <v>4</v>
      </c>
      <c r="Z3" s="902"/>
      <c r="AA3" s="53" t="s">
        <v>16</v>
      </c>
      <c r="AE3" s="53"/>
      <c r="AH3" s="53"/>
      <c r="AI3" s="53"/>
      <c r="AJ3" s="32"/>
    </row>
    <row r="4" spans="1:46" ht="16.5" customHeight="1">
      <c r="A4" s="941" t="s">
        <v>386</v>
      </c>
      <c r="B4" s="941"/>
      <c r="C4" s="941"/>
      <c r="D4" s="941"/>
      <c r="E4" s="941"/>
      <c r="F4" s="941"/>
      <c r="G4" s="941"/>
      <c r="H4" s="941"/>
      <c r="I4" s="941"/>
      <c r="J4" s="941"/>
      <c r="K4" s="941"/>
      <c r="L4" s="941"/>
      <c r="M4" s="941"/>
      <c r="N4" s="941"/>
      <c r="O4" s="941"/>
      <c r="P4" s="941"/>
      <c r="Q4" s="941"/>
      <c r="R4" s="941"/>
      <c r="S4" s="941"/>
      <c r="T4" s="941"/>
      <c r="U4" s="941"/>
      <c r="V4" s="941"/>
      <c r="W4" s="941"/>
      <c r="X4" s="941"/>
      <c r="Y4" s="941"/>
      <c r="Z4" s="941"/>
      <c r="AA4" s="941"/>
      <c r="AB4" s="941"/>
      <c r="AC4" s="941"/>
      <c r="AD4" s="941"/>
      <c r="AE4" s="941"/>
      <c r="AF4" s="941"/>
      <c r="AG4" s="941"/>
      <c r="AH4" s="941"/>
      <c r="AI4" s="941"/>
      <c r="AJ4" s="941"/>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5" t="s">
        <v>115</v>
      </c>
      <c r="B8" s="1126"/>
      <c r="C8" s="1126"/>
      <c r="D8" s="1126"/>
      <c r="E8" s="1126"/>
      <c r="F8" s="1127"/>
      <c r="G8" s="1128" t="str">
        <f>IF(基本情報入力シート!M15="","",基本情報入力シート!M15)</f>
        <v>○○ケアサービス</v>
      </c>
      <c r="H8" s="1128"/>
      <c r="I8" s="1128"/>
      <c r="J8" s="1128"/>
      <c r="K8" s="1128"/>
      <c r="L8" s="1128"/>
      <c r="M8" s="1128"/>
      <c r="N8" s="1128"/>
      <c r="O8" s="1128"/>
      <c r="P8" s="1128"/>
      <c r="Q8" s="1128"/>
      <c r="R8" s="1128"/>
      <c r="S8" s="1128"/>
      <c r="T8" s="1128"/>
      <c r="U8" s="1128"/>
      <c r="V8" s="1128"/>
      <c r="W8" s="1128"/>
      <c r="X8" s="1128"/>
      <c r="Y8" s="1128"/>
      <c r="Z8" s="1128"/>
      <c r="AA8" s="1128"/>
      <c r="AB8" s="1128"/>
      <c r="AC8" s="1128"/>
      <c r="AD8" s="1128"/>
      <c r="AE8" s="1128"/>
      <c r="AF8" s="1128"/>
      <c r="AG8" s="1128"/>
      <c r="AH8" s="1128"/>
      <c r="AI8" s="1128"/>
      <c r="AJ8" s="1129"/>
    </row>
    <row r="9" spans="1:46" s="59" customFormat="1" ht="25.5" customHeight="1">
      <c r="A9" s="1153" t="s">
        <v>114</v>
      </c>
      <c r="B9" s="1154"/>
      <c r="C9" s="1154"/>
      <c r="D9" s="1154"/>
      <c r="E9" s="1154"/>
      <c r="F9" s="1155"/>
      <c r="G9" s="1130" t="str">
        <f>IF(基本情報入力シート!M16="","",基本情報入力シート!M16)</f>
        <v>○○ケアサービス</v>
      </c>
      <c r="H9" s="1130"/>
      <c r="I9" s="1130"/>
      <c r="J9" s="1130"/>
      <c r="K9" s="1130"/>
      <c r="L9" s="1130"/>
      <c r="M9" s="1130"/>
      <c r="N9" s="1130"/>
      <c r="O9" s="1130"/>
      <c r="P9" s="1130"/>
      <c r="Q9" s="1130"/>
      <c r="R9" s="1130"/>
      <c r="S9" s="1130"/>
      <c r="T9" s="1130"/>
      <c r="U9" s="1130"/>
      <c r="V9" s="1130"/>
      <c r="W9" s="1130"/>
      <c r="X9" s="1130"/>
      <c r="Y9" s="1130"/>
      <c r="Z9" s="1130"/>
      <c r="AA9" s="1130"/>
      <c r="AB9" s="1130"/>
      <c r="AC9" s="1130"/>
      <c r="AD9" s="1130"/>
      <c r="AE9" s="1130"/>
      <c r="AF9" s="1130"/>
      <c r="AG9" s="1130"/>
      <c r="AH9" s="1130"/>
      <c r="AI9" s="1130"/>
      <c r="AJ9" s="1131"/>
    </row>
    <row r="10" spans="1:46" s="59" customFormat="1" ht="12.75" customHeight="1">
      <c r="A10" s="1143" t="s">
        <v>118</v>
      </c>
      <c r="B10" s="1144"/>
      <c r="C10" s="1144"/>
      <c r="D10" s="1144"/>
      <c r="E10" s="1144"/>
      <c r="F10" s="1145"/>
      <c r="G10" s="60" t="s">
        <v>7</v>
      </c>
      <c r="H10" s="903" t="str">
        <f>IF(基本情報入力シート!AD17="","",基本情報入力シート!AD17)</f>
        <v>100－1234</v>
      </c>
      <c r="I10" s="903"/>
      <c r="J10" s="903"/>
      <c r="K10" s="903"/>
      <c r="L10" s="903"/>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6"/>
      <c r="B11" s="1147"/>
      <c r="C11" s="1147"/>
      <c r="D11" s="1147"/>
      <c r="E11" s="1147"/>
      <c r="F11" s="1148"/>
      <c r="G11" s="1139" t="str">
        <f>IF(基本情報入力シート!M18="","",基本情報入力シート!M18)</f>
        <v>千代田区霞が関１－２－２</v>
      </c>
      <c r="H11" s="1140"/>
      <c r="I11" s="1140"/>
      <c r="J11" s="1140"/>
      <c r="K11" s="1140"/>
      <c r="L11" s="1140"/>
      <c r="M11" s="1140"/>
      <c r="N11" s="1140"/>
      <c r="O11" s="1140"/>
      <c r="P11" s="1140"/>
      <c r="Q11" s="1140"/>
      <c r="R11" s="1140"/>
      <c r="S11" s="1140"/>
      <c r="T11" s="1140"/>
      <c r="U11" s="1140"/>
      <c r="V11" s="1140"/>
      <c r="W11" s="1140"/>
      <c r="X11" s="1140"/>
      <c r="Y11" s="1140"/>
      <c r="Z11" s="1140"/>
      <c r="AA11" s="1140"/>
      <c r="AB11" s="1140"/>
      <c r="AC11" s="1140"/>
      <c r="AD11" s="1140"/>
      <c r="AE11" s="1140"/>
      <c r="AF11" s="1140"/>
      <c r="AG11" s="1140"/>
      <c r="AH11" s="1140"/>
      <c r="AI11" s="1140"/>
      <c r="AJ11" s="1141"/>
    </row>
    <row r="12" spans="1:46" s="59" customFormat="1" ht="16.5" customHeight="1">
      <c r="A12" s="1146"/>
      <c r="B12" s="1147"/>
      <c r="C12" s="1147"/>
      <c r="D12" s="1147"/>
      <c r="E12" s="1147"/>
      <c r="F12" s="1148"/>
      <c r="G12" s="1142" t="str">
        <f>IF(基本情報入力シート!M19="","",基本情報入力シート!M19)</f>
        <v>○○ビル18Ｆ</v>
      </c>
      <c r="H12" s="1137"/>
      <c r="I12" s="1137"/>
      <c r="J12" s="1137"/>
      <c r="K12" s="1137"/>
      <c r="L12" s="1137"/>
      <c r="M12" s="1137"/>
      <c r="N12" s="1137"/>
      <c r="O12" s="1137"/>
      <c r="P12" s="1137"/>
      <c r="Q12" s="1137"/>
      <c r="R12" s="1137"/>
      <c r="S12" s="1137"/>
      <c r="T12" s="1137"/>
      <c r="U12" s="1137"/>
      <c r="V12" s="1137"/>
      <c r="W12" s="1137"/>
      <c r="X12" s="1137"/>
      <c r="Y12" s="1137"/>
      <c r="Z12" s="1137"/>
      <c r="AA12" s="1137"/>
      <c r="AB12" s="1137"/>
      <c r="AC12" s="1137"/>
      <c r="AD12" s="1137"/>
      <c r="AE12" s="1137"/>
      <c r="AF12" s="1137"/>
      <c r="AG12" s="1137"/>
      <c r="AH12" s="1137"/>
      <c r="AI12" s="1137"/>
      <c r="AJ12" s="1138"/>
    </row>
    <row r="13" spans="1:46" s="59" customFormat="1" ht="12">
      <c r="A13" s="1149" t="s">
        <v>115</v>
      </c>
      <c r="B13" s="1150"/>
      <c r="C13" s="1150"/>
      <c r="D13" s="1150"/>
      <c r="E13" s="1150"/>
      <c r="F13" s="1151"/>
      <c r="G13" s="1135" t="str">
        <f>IF(基本情報入力シート!M22="","",基本情報入力シート!M22)</f>
        <v>コウロウ　タロウ</v>
      </c>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6"/>
    </row>
    <row r="14" spans="1:46" s="59" customFormat="1" ht="25.5" customHeight="1">
      <c r="A14" s="1146" t="s">
        <v>113</v>
      </c>
      <c r="B14" s="1147"/>
      <c r="C14" s="1147"/>
      <c r="D14" s="1147"/>
      <c r="E14" s="1147"/>
      <c r="F14" s="1148"/>
      <c r="G14" s="1137" t="str">
        <f>IF(基本情報入力シート!M23="","",基本情報入力シート!M23)</f>
        <v>厚労　太郎</v>
      </c>
      <c r="H14" s="1137"/>
      <c r="I14" s="1137"/>
      <c r="J14" s="1137"/>
      <c r="K14" s="1137"/>
      <c r="L14" s="1137"/>
      <c r="M14" s="1137"/>
      <c r="N14" s="1137"/>
      <c r="O14" s="1137"/>
      <c r="P14" s="1137"/>
      <c r="Q14" s="1137"/>
      <c r="R14" s="1137"/>
      <c r="S14" s="1137"/>
      <c r="T14" s="1137"/>
      <c r="U14" s="1137"/>
      <c r="V14" s="1137"/>
      <c r="W14" s="1137"/>
      <c r="X14" s="1137"/>
      <c r="Y14" s="1137"/>
      <c r="Z14" s="1137"/>
      <c r="AA14" s="1137"/>
      <c r="AB14" s="1137"/>
      <c r="AC14" s="1137"/>
      <c r="AD14" s="1137"/>
      <c r="AE14" s="1137"/>
      <c r="AF14" s="1137"/>
      <c r="AG14" s="1137"/>
      <c r="AH14" s="1137"/>
      <c r="AI14" s="1137"/>
      <c r="AJ14" s="1138"/>
    </row>
    <row r="15" spans="1:46" s="59" customFormat="1" ht="15" customHeight="1">
      <c r="A15" s="1132" t="s">
        <v>117</v>
      </c>
      <c r="B15" s="1132"/>
      <c r="C15" s="1132"/>
      <c r="D15" s="1132"/>
      <c r="E15" s="1132"/>
      <c r="F15" s="1132"/>
      <c r="G15" s="1152" t="s">
        <v>0</v>
      </c>
      <c r="H15" s="929"/>
      <c r="I15" s="929"/>
      <c r="J15" s="929"/>
      <c r="K15" s="1133" t="str">
        <f>IF(基本情報入力シート!M24="","",基本情報入力シート!M24)</f>
        <v>03-3571-0000</v>
      </c>
      <c r="L15" s="1133"/>
      <c r="M15" s="1133"/>
      <c r="N15" s="1133"/>
      <c r="O15" s="1133"/>
      <c r="P15" s="929" t="s">
        <v>1</v>
      </c>
      <c r="Q15" s="929"/>
      <c r="R15" s="929"/>
      <c r="S15" s="929"/>
      <c r="T15" s="1133" t="str">
        <f>IF(基本情報入力シート!M25="","",基本情報入力シート!M25)</f>
        <v>03-3571-9999</v>
      </c>
      <c r="U15" s="1133"/>
      <c r="V15" s="1133"/>
      <c r="W15" s="1133"/>
      <c r="X15" s="1133"/>
      <c r="Y15" s="929" t="s">
        <v>116</v>
      </c>
      <c r="Z15" s="929"/>
      <c r="AA15" s="929"/>
      <c r="AB15" s="929"/>
      <c r="AC15" s="1134" t="str">
        <f>IF(基本情報入力シート!M26="","",基本情報入力シート!M26)</f>
        <v>aaa@aaa.aa.jp</v>
      </c>
      <c r="AD15" s="1134"/>
      <c r="AE15" s="1134"/>
      <c r="AF15" s="1134"/>
      <c r="AG15" s="1134"/>
      <c r="AH15" s="1134"/>
      <c r="AI15" s="1134"/>
      <c r="AJ15" s="1134"/>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518</v>
      </c>
      <c r="C19" s="1106" t="s">
        <v>388</v>
      </c>
      <c r="D19" s="1107"/>
      <c r="E19" s="1107"/>
      <c r="F19" s="1107"/>
      <c r="G19" s="1107"/>
      <c r="H19" s="1107"/>
      <c r="I19" s="1107"/>
      <c r="J19" s="1107"/>
      <c r="K19" s="1108"/>
      <c r="L19" s="662" t="s">
        <v>518</v>
      </c>
      <c r="M19" s="1109" t="s">
        <v>389</v>
      </c>
      <c r="N19" s="1110"/>
      <c r="O19" s="1110"/>
      <c r="P19" s="1110"/>
      <c r="Q19" s="1110"/>
      <c r="R19" s="1110"/>
      <c r="S19" s="1110"/>
      <c r="T19" s="1110"/>
      <c r="U19" s="1110"/>
      <c r="V19" s="1111"/>
      <c r="W19" s="712" t="s">
        <v>387</v>
      </c>
      <c r="X19" s="1112" t="s">
        <v>390</v>
      </c>
      <c r="Y19" s="1113"/>
      <c r="Z19" s="1113"/>
      <c r="AA19" s="1113"/>
      <c r="AB19" s="1113"/>
      <c r="AC19" s="1113"/>
      <c r="AD19" s="1113"/>
      <c r="AE19" s="1113"/>
      <c r="AF19" s="1113"/>
      <c r="AG19" s="1113"/>
      <c r="AH19" s="1113"/>
      <c r="AI19" s="1113"/>
      <c r="AJ19" s="1113"/>
      <c r="AK19" s="1114"/>
      <c r="AL19" s="671"/>
      <c r="AR19" s="71"/>
    </row>
    <row r="20" spans="1:46" ht="38.25" customHeight="1">
      <c r="A20" s="70"/>
      <c r="B20" s="1115" t="s">
        <v>391</v>
      </c>
      <c r="C20" s="1116"/>
      <c r="D20" s="1116"/>
      <c r="E20" s="1116"/>
      <c r="F20" s="1116"/>
      <c r="G20" s="1116"/>
      <c r="H20" s="1116"/>
      <c r="I20" s="1116"/>
      <c r="J20" s="1116"/>
      <c r="K20" s="1116"/>
      <c r="L20" s="1115"/>
      <c r="M20" s="1116"/>
      <c r="N20" s="1116"/>
      <c r="O20" s="1116"/>
      <c r="P20" s="1116"/>
      <c r="Q20" s="1116"/>
      <c r="R20" s="1116"/>
      <c r="S20" s="1116"/>
      <c r="T20" s="1116"/>
      <c r="U20" s="1116"/>
      <c r="V20" s="1116"/>
      <c r="W20" s="1115"/>
      <c r="X20" s="1116"/>
      <c r="Y20" s="1116"/>
      <c r="Z20" s="1116"/>
      <c r="AA20" s="1116"/>
      <c r="AB20" s="1116"/>
      <c r="AC20" s="1116"/>
      <c r="AD20" s="1116"/>
      <c r="AE20" s="1116"/>
      <c r="AF20" s="1116"/>
      <c r="AG20" s="1116"/>
      <c r="AH20" s="1116"/>
      <c r="AI20" s="1116"/>
      <c r="AJ20" s="1116"/>
      <c r="AK20" s="1116"/>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17" t="s">
        <v>393</v>
      </c>
      <c r="C25" s="1117"/>
      <c r="D25" s="1117"/>
      <c r="E25" s="1117"/>
      <c r="F25" s="1117"/>
      <c r="G25" s="1117"/>
      <c r="H25" s="1117"/>
      <c r="I25" s="1117"/>
      <c r="J25" s="1117"/>
      <c r="K25" s="1117"/>
      <c r="L25" s="1117"/>
      <c r="M25" s="1117"/>
      <c r="N25" s="1117"/>
      <c r="O25" s="1117"/>
      <c r="P25" s="1117"/>
      <c r="Q25" s="1117"/>
      <c r="R25" s="1117"/>
      <c r="S25" s="1117"/>
      <c r="T25" s="1117"/>
      <c r="U25" s="1117"/>
      <c r="V25" s="1117"/>
      <c r="W25" s="1117"/>
      <c r="X25" s="1117"/>
      <c r="Y25" s="1117"/>
      <c r="Z25" s="1117"/>
      <c r="AA25" s="1117"/>
      <c r="AB25" s="1117"/>
      <c r="AC25" s="1117"/>
      <c r="AD25" s="1117"/>
      <c r="AE25" s="1117"/>
      <c r="AF25" s="1117"/>
      <c r="AG25" s="1117"/>
      <c r="AH25" s="1117"/>
      <c r="AI25" s="1117"/>
      <c r="AJ25" s="1117"/>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8"/>
      <c r="B27" s="1119"/>
      <c r="C27" s="1119"/>
      <c r="D27" s="1119"/>
      <c r="E27" s="1119"/>
      <c r="F27" s="1119"/>
      <c r="G27" s="1119"/>
      <c r="H27" s="1119"/>
      <c r="I27" s="1119"/>
      <c r="J27" s="1119"/>
      <c r="K27" s="1119"/>
      <c r="L27" s="1119"/>
      <c r="M27" s="1119"/>
      <c r="N27" s="1119"/>
      <c r="O27" s="1120"/>
      <c r="P27" s="1121" t="s">
        <v>394</v>
      </c>
      <c r="Q27" s="1122"/>
      <c r="R27" s="1122"/>
      <c r="S27" s="1122"/>
      <c r="T27" s="1122"/>
      <c r="U27" s="1123"/>
      <c r="V27" s="674" t="str">
        <f>IF(P28="","",IF(P29="","",IF(P29&gt;P28,"○","☓")))</f>
        <v/>
      </c>
      <c r="W27" s="1124" t="s">
        <v>395</v>
      </c>
      <c r="X27" s="1122"/>
      <c r="Y27" s="1122"/>
      <c r="Z27" s="1122"/>
      <c r="AA27" s="1122"/>
      <c r="AB27" s="1123"/>
      <c r="AC27" s="674" t="str">
        <f>IF(W28="","",IF(W29="","",IF(W29&gt;W28,"○","☓")))</f>
        <v/>
      </c>
      <c r="AD27" s="1124" t="s">
        <v>396</v>
      </c>
      <c r="AE27" s="1122"/>
      <c r="AF27" s="1122"/>
      <c r="AG27" s="1122"/>
      <c r="AH27" s="1122"/>
      <c r="AI27" s="1123"/>
      <c r="AJ27" s="674" t="str">
        <f>IF(AD28="","",IF(AD29="","",IF(AD29&gt;AD28,"○","☓")))</f>
        <v>○</v>
      </c>
      <c r="AK27" s="675"/>
      <c r="AL27" s="675"/>
      <c r="AT27" s="71"/>
    </row>
    <row r="28" spans="1:46" ht="21" customHeight="1">
      <c r="A28" s="676" t="s">
        <v>9</v>
      </c>
      <c r="B28" s="1076" t="s">
        <v>397</v>
      </c>
      <c r="C28" s="1076"/>
      <c r="D28" s="1077" t="str">
        <f>IF(V4=0,"",V4)</f>
        <v/>
      </c>
      <c r="E28" s="1077"/>
      <c r="F28" s="677" t="s">
        <v>398</v>
      </c>
      <c r="G28" s="678"/>
      <c r="H28" s="678"/>
      <c r="I28" s="678"/>
      <c r="J28" s="678"/>
      <c r="K28" s="678"/>
      <c r="L28" s="678"/>
      <c r="M28" s="678"/>
      <c r="N28" s="678"/>
      <c r="O28" s="679"/>
      <c r="P28" s="885" t="str">
        <f>IF('別紙様式2-2 個表_処遇'!O5="","",'別紙様式2-2 個表_処遇'!O5)</f>
        <v/>
      </c>
      <c r="Q28" s="886"/>
      <c r="R28" s="886"/>
      <c r="S28" s="886"/>
      <c r="T28" s="886"/>
      <c r="U28" s="886"/>
      <c r="V28" s="680" t="s">
        <v>2</v>
      </c>
      <c r="W28" s="885" t="str">
        <f>IF('別紙様式2-3 個表_特定'!O5="","",'別紙様式2-3 個表_特定'!O5)</f>
        <v/>
      </c>
      <c r="X28" s="886"/>
      <c r="Y28" s="886"/>
      <c r="Z28" s="886"/>
      <c r="AA28" s="886"/>
      <c r="AB28" s="886"/>
      <c r="AC28" s="680" t="s">
        <v>2</v>
      </c>
      <c r="AD28" s="885">
        <f>IF('別紙様式2-4 個表_ベースアップ'!O5="","",'別紙様式2-4 個表_ベースアップ'!O5)</f>
        <v>2904000</v>
      </c>
      <c r="AE28" s="886"/>
      <c r="AF28" s="886"/>
      <c r="AG28" s="886"/>
      <c r="AH28" s="886"/>
      <c r="AI28" s="886"/>
      <c r="AJ28" s="681" t="s">
        <v>2</v>
      </c>
      <c r="AK28" s="675"/>
      <c r="AL28" s="682"/>
      <c r="AT28" s="71"/>
    </row>
    <row r="29" spans="1:46" ht="21" customHeight="1">
      <c r="A29" s="683" t="s">
        <v>10</v>
      </c>
      <c r="B29" s="1078" t="s">
        <v>399</v>
      </c>
      <c r="C29" s="1079"/>
      <c r="D29" s="1079"/>
      <c r="E29" s="1079"/>
      <c r="F29" s="1079"/>
      <c r="G29" s="1079"/>
      <c r="H29" s="1079"/>
      <c r="I29" s="1079"/>
      <c r="J29" s="1079"/>
      <c r="K29" s="1079"/>
      <c r="L29" s="1079"/>
      <c r="M29" s="1079"/>
      <c r="N29" s="1079"/>
      <c r="O29" s="1080"/>
      <c r="P29" s="872" t="str">
        <f>IFERROR(P30-P31,"")</f>
        <v/>
      </c>
      <c r="Q29" s="873"/>
      <c r="R29" s="873"/>
      <c r="S29" s="873"/>
      <c r="T29" s="873"/>
      <c r="U29" s="873"/>
      <c r="V29" s="684" t="s">
        <v>2</v>
      </c>
      <c r="W29" s="872" t="str">
        <f>IFERROR(W30-W31,"")</f>
        <v/>
      </c>
      <c r="X29" s="873"/>
      <c r="Y29" s="873"/>
      <c r="Z29" s="873"/>
      <c r="AA29" s="873"/>
      <c r="AB29" s="873"/>
      <c r="AC29" s="684" t="s">
        <v>2</v>
      </c>
      <c r="AD29" s="872">
        <f>IFERROR(AD30-AD31,"")</f>
        <v>2905000</v>
      </c>
      <c r="AE29" s="873"/>
      <c r="AF29" s="873"/>
      <c r="AG29" s="873"/>
      <c r="AH29" s="873"/>
      <c r="AI29" s="873"/>
      <c r="AJ29" s="685" t="s">
        <v>2</v>
      </c>
      <c r="AK29" s="675"/>
      <c r="AL29" s="675"/>
      <c r="AT29" s="71"/>
    </row>
    <row r="30" spans="1:46" ht="21" customHeight="1">
      <c r="A30" s="686"/>
      <c r="B30" s="874" t="s">
        <v>400</v>
      </c>
      <c r="C30" s="875"/>
      <c r="D30" s="875"/>
      <c r="E30" s="875"/>
      <c r="F30" s="875"/>
      <c r="G30" s="875"/>
      <c r="H30" s="875"/>
      <c r="I30" s="875"/>
      <c r="J30" s="875"/>
      <c r="K30" s="875"/>
      <c r="L30" s="875"/>
      <c r="M30" s="875"/>
      <c r="N30" s="875"/>
      <c r="O30" s="876"/>
      <c r="P30" s="877"/>
      <c r="Q30" s="878"/>
      <c r="R30" s="878"/>
      <c r="S30" s="878"/>
      <c r="T30" s="878"/>
      <c r="U30" s="878"/>
      <c r="V30" s="687" t="s">
        <v>2</v>
      </c>
      <c r="W30" s="879"/>
      <c r="X30" s="880"/>
      <c r="Y30" s="880"/>
      <c r="Z30" s="880"/>
      <c r="AA30" s="880"/>
      <c r="AB30" s="880"/>
      <c r="AC30" s="687" t="s">
        <v>2</v>
      </c>
      <c r="AD30" s="881">
        <v>129680000</v>
      </c>
      <c r="AE30" s="882"/>
      <c r="AF30" s="882"/>
      <c r="AG30" s="882"/>
      <c r="AH30" s="882"/>
      <c r="AI30" s="882"/>
      <c r="AJ30" s="688" t="s">
        <v>2</v>
      </c>
      <c r="AK30" s="675"/>
      <c r="AL30" s="675"/>
      <c r="AM30" s="56"/>
      <c r="AN30" s="56"/>
      <c r="AO30" s="56"/>
      <c r="AP30" s="56"/>
      <c r="AQ30" s="56"/>
      <c r="AR30" s="56"/>
      <c r="AS30" s="56"/>
      <c r="AT30" s="711"/>
    </row>
    <row r="31" spans="1:46" ht="37.5" customHeight="1">
      <c r="A31" s="686"/>
      <c r="B31" s="874" t="s">
        <v>476</v>
      </c>
      <c r="C31" s="883"/>
      <c r="D31" s="883"/>
      <c r="E31" s="883"/>
      <c r="F31" s="883"/>
      <c r="G31" s="883"/>
      <c r="H31" s="883"/>
      <c r="I31" s="883"/>
      <c r="J31" s="883"/>
      <c r="K31" s="883"/>
      <c r="L31" s="883"/>
      <c r="M31" s="883"/>
      <c r="N31" s="883"/>
      <c r="O31" s="884"/>
      <c r="P31" s="885" t="str">
        <f>IF((P32-P33-P34-P35-P36)=0,"",(P32-P33-P34-P35-P36))</f>
        <v/>
      </c>
      <c r="Q31" s="886"/>
      <c r="R31" s="886"/>
      <c r="S31" s="886"/>
      <c r="T31" s="886"/>
      <c r="U31" s="886"/>
      <c r="V31" s="689" t="s">
        <v>2</v>
      </c>
      <c r="W31" s="885" t="str">
        <f>IF((W32-W33-W34-W35-W36)=0,"",(W32-W33-W34-W35-W36))</f>
        <v/>
      </c>
      <c r="X31" s="886"/>
      <c r="Y31" s="886"/>
      <c r="Z31" s="886"/>
      <c r="AA31" s="886"/>
      <c r="AB31" s="886"/>
      <c r="AC31" s="689" t="s">
        <v>2</v>
      </c>
      <c r="AD31" s="885">
        <f>IF((AD32-AD33-AD34-AD35-AD36)=0,"",(AD32-AD33-AD34-AD35-AD36))</f>
        <v>126775000</v>
      </c>
      <c r="AE31" s="886"/>
      <c r="AF31" s="886"/>
      <c r="AG31" s="886"/>
      <c r="AH31" s="886"/>
      <c r="AI31" s="886"/>
      <c r="AJ31" s="690" t="s">
        <v>2</v>
      </c>
      <c r="AK31" s="675"/>
      <c r="AL31" s="675"/>
      <c r="AM31" s="491"/>
      <c r="AN31" s="491"/>
      <c r="AO31" s="491"/>
      <c r="AP31" s="491"/>
      <c r="AQ31" s="491"/>
      <c r="AR31" s="491"/>
      <c r="AS31" s="491"/>
      <c r="AT31" s="492"/>
    </row>
    <row r="32" spans="1:46" ht="21" customHeight="1">
      <c r="A32" s="686"/>
      <c r="B32" s="855"/>
      <c r="C32" s="691" t="s">
        <v>401</v>
      </c>
      <c r="D32" s="692"/>
      <c r="E32" s="692"/>
      <c r="F32" s="692"/>
      <c r="G32" s="692"/>
      <c r="H32" s="692"/>
      <c r="I32" s="692"/>
      <c r="J32" s="692"/>
      <c r="K32" s="692"/>
      <c r="L32" s="692"/>
      <c r="M32" s="692"/>
      <c r="N32" s="692"/>
      <c r="O32" s="693"/>
      <c r="P32" s="857"/>
      <c r="Q32" s="858"/>
      <c r="R32" s="858"/>
      <c r="S32" s="858"/>
      <c r="T32" s="858"/>
      <c r="U32" s="858"/>
      <c r="V32" s="693" t="s">
        <v>2</v>
      </c>
      <c r="W32" s="859"/>
      <c r="X32" s="860"/>
      <c r="Y32" s="860"/>
      <c r="Z32" s="860"/>
      <c r="AA32" s="860"/>
      <c r="AB32" s="860"/>
      <c r="AC32" s="693" t="s">
        <v>2</v>
      </c>
      <c r="AD32" s="861">
        <f>282350000/2</f>
        <v>141175000</v>
      </c>
      <c r="AE32" s="862"/>
      <c r="AF32" s="862"/>
      <c r="AG32" s="862"/>
      <c r="AH32" s="862"/>
      <c r="AI32" s="862"/>
      <c r="AJ32" s="694" t="s">
        <v>2</v>
      </c>
      <c r="AK32" s="675"/>
      <c r="AL32" s="682"/>
      <c r="AM32" s="56"/>
      <c r="AN32" s="56"/>
      <c r="AO32" s="56"/>
      <c r="AP32" s="56"/>
      <c r="AQ32" s="56"/>
      <c r="AR32" s="56"/>
      <c r="AS32" s="56"/>
      <c r="AT32" s="711"/>
    </row>
    <row r="33" spans="1:46" ht="21" customHeight="1">
      <c r="A33" s="686"/>
      <c r="B33" s="855"/>
      <c r="C33" s="695" t="s">
        <v>402</v>
      </c>
      <c r="D33" s="696"/>
      <c r="E33" s="696"/>
      <c r="F33" s="696"/>
      <c r="G33" s="696"/>
      <c r="H33" s="696"/>
      <c r="I33" s="696"/>
      <c r="J33" s="696"/>
      <c r="K33" s="696"/>
      <c r="L33" s="696"/>
      <c r="M33" s="696"/>
      <c r="N33" s="696"/>
      <c r="O33" s="687"/>
      <c r="P33" s="857"/>
      <c r="Q33" s="858"/>
      <c r="R33" s="858"/>
      <c r="S33" s="858"/>
      <c r="T33" s="858"/>
      <c r="U33" s="858"/>
      <c r="V33" s="693" t="s">
        <v>2</v>
      </c>
      <c r="W33" s="859"/>
      <c r="X33" s="860"/>
      <c r="Y33" s="860"/>
      <c r="Z33" s="860"/>
      <c r="AA33" s="860"/>
      <c r="AB33" s="860"/>
      <c r="AC33" s="693" t="s">
        <v>2</v>
      </c>
      <c r="AD33" s="861">
        <f>24240000/2</f>
        <v>12120000</v>
      </c>
      <c r="AE33" s="862"/>
      <c r="AF33" s="862"/>
      <c r="AG33" s="862"/>
      <c r="AH33" s="862"/>
      <c r="AI33" s="862"/>
      <c r="AJ33" s="694" t="s">
        <v>2</v>
      </c>
      <c r="AK33" s="675"/>
      <c r="AL33" s="682"/>
      <c r="AT33" s="71"/>
    </row>
    <row r="34" spans="1:46" ht="21" customHeight="1">
      <c r="A34" s="686"/>
      <c r="B34" s="855"/>
      <c r="C34" s="691" t="s">
        <v>403</v>
      </c>
      <c r="D34" s="692"/>
      <c r="E34" s="692"/>
      <c r="F34" s="692"/>
      <c r="G34" s="692"/>
      <c r="H34" s="692"/>
      <c r="I34" s="692"/>
      <c r="J34" s="692"/>
      <c r="K34" s="692"/>
      <c r="L34" s="692"/>
      <c r="M34" s="692"/>
      <c r="N34" s="692"/>
      <c r="O34" s="693"/>
      <c r="P34" s="857"/>
      <c r="Q34" s="858"/>
      <c r="R34" s="858"/>
      <c r="S34" s="858"/>
      <c r="T34" s="858"/>
      <c r="U34" s="858"/>
      <c r="V34" s="693" t="s">
        <v>2</v>
      </c>
      <c r="W34" s="859"/>
      <c r="X34" s="860"/>
      <c r="Y34" s="860"/>
      <c r="Z34" s="860"/>
      <c r="AA34" s="860"/>
      <c r="AB34" s="860"/>
      <c r="AC34" s="693" t="s">
        <v>2</v>
      </c>
      <c r="AD34" s="861">
        <f>4560000/2</f>
        <v>2280000</v>
      </c>
      <c r="AE34" s="862"/>
      <c r="AF34" s="862"/>
      <c r="AG34" s="862"/>
      <c r="AH34" s="862"/>
      <c r="AI34" s="862"/>
      <c r="AJ34" s="694" t="s">
        <v>2</v>
      </c>
      <c r="AK34" s="675"/>
      <c r="AL34" s="682"/>
      <c r="AT34" s="71"/>
    </row>
    <row r="35" spans="1:46" ht="21" customHeight="1">
      <c r="A35" s="686"/>
      <c r="B35" s="855"/>
      <c r="C35" s="863" t="s">
        <v>455</v>
      </c>
      <c r="D35" s="864"/>
      <c r="E35" s="864"/>
      <c r="F35" s="864"/>
      <c r="G35" s="864"/>
      <c r="H35" s="864"/>
      <c r="I35" s="864"/>
      <c r="J35" s="864"/>
      <c r="K35" s="864"/>
      <c r="L35" s="864"/>
      <c r="M35" s="864"/>
      <c r="N35" s="864"/>
      <c r="O35" s="865"/>
      <c r="P35" s="857"/>
      <c r="Q35" s="858"/>
      <c r="R35" s="858"/>
      <c r="S35" s="858"/>
      <c r="T35" s="858"/>
      <c r="U35" s="858"/>
      <c r="V35" s="693" t="s">
        <v>2</v>
      </c>
      <c r="W35" s="859"/>
      <c r="X35" s="860"/>
      <c r="Y35" s="860"/>
      <c r="Z35" s="860"/>
      <c r="AA35" s="860"/>
      <c r="AB35" s="860"/>
      <c r="AC35" s="693" t="s">
        <v>2</v>
      </c>
      <c r="AD35" s="861">
        <v>0</v>
      </c>
      <c r="AE35" s="862"/>
      <c r="AF35" s="862"/>
      <c r="AG35" s="862"/>
      <c r="AH35" s="862"/>
      <c r="AI35" s="862"/>
      <c r="AJ35" s="694" t="s">
        <v>2</v>
      </c>
      <c r="AK35" s="675"/>
      <c r="AL35" s="682"/>
      <c r="AT35" s="71"/>
    </row>
    <row r="36" spans="1:46" ht="30" customHeight="1">
      <c r="A36" s="697"/>
      <c r="B36" s="856"/>
      <c r="C36" s="866" t="s">
        <v>408</v>
      </c>
      <c r="D36" s="867"/>
      <c r="E36" s="867"/>
      <c r="F36" s="867"/>
      <c r="G36" s="867"/>
      <c r="H36" s="867"/>
      <c r="I36" s="867"/>
      <c r="J36" s="867"/>
      <c r="K36" s="867"/>
      <c r="L36" s="867"/>
      <c r="M36" s="868"/>
      <c r="N36" s="868"/>
      <c r="O36" s="869"/>
      <c r="P36" s="870"/>
      <c r="Q36" s="871"/>
      <c r="R36" s="871"/>
      <c r="S36" s="871"/>
      <c r="T36" s="871"/>
      <c r="U36" s="871"/>
      <c r="V36" s="698" t="s">
        <v>2</v>
      </c>
      <c r="W36" s="925"/>
      <c r="X36" s="926"/>
      <c r="Y36" s="926"/>
      <c r="Z36" s="926"/>
      <c r="AA36" s="926"/>
      <c r="AB36" s="926"/>
      <c r="AC36" s="698" t="s">
        <v>2</v>
      </c>
      <c r="AD36" s="927">
        <v>0</v>
      </c>
      <c r="AE36" s="928"/>
      <c r="AF36" s="928"/>
      <c r="AG36" s="928"/>
      <c r="AH36" s="928"/>
      <c r="AI36" s="928"/>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49" t="s">
        <v>489</v>
      </c>
      <c r="C39" s="849"/>
      <c r="D39" s="849"/>
      <c r="E39" s="849"/>
      <c r="F39" s="849"/>
      <c r="G39" s="849"/>
      <c r="H39" s="849"/>
      <c r="I39" s="849"/>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49"/>
      <c r="AH39" s="849"/>
      <c r="AI39" s="849"/>
      <c r="AJ39" s="849"/>
      <c r="AK39" s="849"/>
      <c r="AL39" s="675"/>
      <c r="AT39" s="71"/>
    </row>
    <row r="40" spans="1:46" ht="20.25" customHeight="1">
      <c r="A40" s="707" t="s">
        <v>70</v>
      </c>
      <c r="B40" s="849" t="s">
        <v>409</v>
      </c>
      <c r="C40" s="849"/>
      <c r="D40" s="849"/>
      <c r="E40" s="849"/>
      <c r="F40" s="849"/>
      <c r="G40" s="849"/>
      <c r="H40" s="849"/>
      <c r="I40" s="849"/>
      <c r="J40" s="849"/>
      <c r="K40" s="849"/>
      <c r="L40" s="849"/>
      <c r="M40" s="849"/>
      <c r="N40" s="849"/>
      <c r="O40" s="849"/>
      <c r="P40" s="849"/>
      <c r="Q40" s="849"/>
      <c r="R40" s="849"/>
      <c r="S40" s="849"/>
      <c r="T40" s="849"/>
      <c r="U40" s="849"/>
      <c r="V40" s="849"/>
      <c r="W40" s="849"/>
      <c r="X40" s="849"/>
      <c r="Y40" s="849"/>
      <c r="Z40" s="849"/>
      <c r="AA40" s="849"/>
      <c r="AB40" s="849"/>
      <c r="AC40" s="849"/>
      <c r="AD40" s="849"/>
      <c r="AE40" s="849"/>
      <c r="AF40" s="849"/>
      <c r="AG40" s="849"/>
      <c r="AH40" s="849"/>
      <c r="AI40" s="849"/>
      <c r="AJ40" s="849"/>
      <c r="AK40" s="849"/>
      <c r="AL40" s="675"/>
      <c r="AT40" s="71"/>
    </row>
    <row r="41" spans="1:46" ht="24" customHeight="1">
      <c r="A41" s="707" t="s">
        <v>70</v>
      </c>
      <c r="B41" s="849" t="s">
        <v>456</v>
      </c>
      <c r="C41" s="849"/>
      <c r="D41" s="849"/>
      <c r="E41" s="849"/>
      <c r="F41" s="849"/>
      <c r="G41" s="849"/>
      <c r="H41" s="849"/>
      <c r="I41" s="849"/>
      <c r="J41" s="849"/>
      <c r="K41" s="849"/>
      <c r="L41" s="849"/>
      <c r="M41" s="849"/>
      <c r="N41" s="849"/>
      <c r="O41" s="849"/>
      <c r="P41" s="849"/>
      <c r="Q41" s="849"/>
      <c r="R41" s="849"/>
      <c r="S41" s="849"/>
      <c r="T41" s="849"/>
      <c r="U41" s="849"/>
      <c r="V41" s="849"/>
      <c r="W41" s="849"/>
      <c r="X41" s="849"/>
      <c r="Y41" s="849"/>
      <c r="Z41" s="849"/>
      <c r="AA41" s="849"/>
      <c r="AB41" s="849"/>
      <c r="AC41" s="849"/>
      <c r="AD41" s="849"/>
      <c r="AE41" s="849"/>
      <c r="AF41" s="849"/>
      <c r="AG41" s="849"/>
      <c r="AH41" s="849"/>
      <c r="AI41" s="849"/>
      <c r="AJ41" s="849"/>
      <c r="AK41" s="849"/>
      <c r="AL41" s="675"/>
      <c r="AM41" s="491"/>
      <c r="AN41" s="491"/>
      <c r="AO41" s="491"/>
      <c r="AP41" s="491"/>
      <c r="AQ41" s="491"/>
      <c r="AR41" s="491"/>
      <c r="AS41" s="491"/>
      <c r="AT41" s="492"/>
    </row>
    <row r="42" spans="1:46" ht="26.25" customHeight="1">
      <c r="A42" s="707" t="s">
        <v>70</v>
      </c>
      <c r="B42" s="849" t="s">
        <v>490</v>
      </c>
      <c r="C42" s="849"/>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675"/>
      <c r="AM42" s="491"/>
      <c r="AN42" s="491"/>
      <c r="AO42" s="491"/>
      <c r="AP42" s="491"/>
      <c r="AQ42" s="491"/>
      <c r="AR42" s="491"/>
      <c r="AS42" s="491"/>
      <c r="AT42" s="492"/>
    </row>
    <row r="43" spans="1:46">
      <c r="A43" s="707" t="s">
        <v>70</v>
      </c>
      <c r="B43" s="849" t="s">
        <v>410</v>
      </c>
      <c r="C43" s="849"/>
      <c r="D43" s="849"/>
      <c r="E43" s="849"/>
      <c r="F43" s="849"/>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c r="AD43" s="849"/>
      <c r="AE43" s="849"/>
      <c r="AF43" s="849"/>
      <c r="AG43" s="849"/>
      <c r="AH43" s="849"/>
      <c r="AI43" s="849"/>
      <c r="AJ43" s="849"/>
      <c r="AK43" s="849"/>
      <c r="AL43" s="675"/>
      <c r="AM43" s="491"/>
      <c r="AN43" s="491"/>
      <c r="AO43" s="491"/>
      <c r="AP43" s="491"/>
      <c r="AQ43" s="491"/>
      <c r="AR43" s="491"/>
      <c r="AS43" s="491"/>
      <c r="AT43" s="492"/>
    </row>
    <row r="44" spans="1:46" s="77" customFormat="1" ht="36" customHeight="1">
      <c r="A44" s="707" t="s">
        <v>70</v>
      </c>
      <c r="B44" s="853" t="s">
        <v>411</v>
      </c>
      <c r="C44" s="849"/>
      <c r="D44" s="849"/>
      <c r="E44" s="849"/>
      <c r="F44" s="849"/>
      <c r="G44" s="849"/>
      <c r="H44" s="849"/>
      <c r="I44" s="849"/>
      <c r="J44" s="849"/>
      <c r="K44" s="849"/>
      <c r="L44" s="849"/>
      <c r="M44" s="849"/>
      <c r="N44" s="849"/>
      <c r="O44" s="849"/>
      <c r="P44" s="849"/>
      <c r="Q44" s="849"/>
      <c r="R44" s="849"/>
      <c r="S44" s="849"/>
      <c r="T44" s="849"/>
      <c r="U44" s="849"/>
      <c r="V44" s="849"/>
      <c r="W44" s="849"/>
      <c r="X44" s="849"/>
      <c r="Y44" s="849"/>
      <c r="Z44" s="849"/>
      <c r="AA44" s="849"/>
      <c r="AB44" s="849"/>
      <c r="AC44" s="849"/>
      <c r="AD44" s="849"/>
      <c r="AE44" s="849"/>
      <c r="AF44" s="849"/>
      <c r="AG44" s="849"/>
      <c r="AH44" s="849"/>
      <c r="AI44" s="849"/>
      <c r="AJ44" s="849"/>
      <c r="AK44" s="849"/>
      <c r="AL44" s="675"/>
      <c r="AT44" s="91"/>
    </row>
    <row r="45" spans="1:46" s="77" customFormat="1">
      <c r="A45" s="707" t="s">
        <v>70</v>
      </c>
      <c r="B45" s="849" t="s">
        <v>405</v>
      </c>
      <c r="C45" s="854"/>
      <c r="D45" s="854"/>
      <c r="E45" s="854"/>
      <c r="F45" s="854"/>
      <c r="G45" s="854"/>
      <c r="H45" s="854"/>
      <c r="I45" s="854"/>
      <c r="J45" s="854"/>
      <c r="K45" s="854"/>
      <c r="L45" s="854"/>
      <c r="M45" s="854"/>
      <c r="N45" s="854"/>
      <c r="O45" s="854"/>
      <c r="P45" s="854"/>
      <c r="Q45" s="854"/>
      <c r="R45" s="854"/>
      <c r="S45" s="854"/>
      <c r="T45" s="854"/>
      <c r="U45" s="854"/>
      <c r="V45" s="854"/>
      <c r="W45" s="854"/>
      <c r="X45" s="854"/>
      <c r="Y45" s="854"/>
      <c r="Z45" s="854"/>
      <c r="AA45" s="854"/>
      <c r="AB45" s="854"/>
      <c r="AC45" s="854"/>
      <c r="AD45" s="854"/>
      <c r="AE45" s="854"/>
      <c r="AF45" s="854"/>
      <c r="AG45" s="854"/>
      <c r="AH45" s="854"/>
      <c r="AI45" s="854"/>
      <c r="AJ45" s="854"/>
      <c r="AK45" s="854"/>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3" t="s">
        <v>412</v>
      </c>
      <c r="C47" s="853"/>
      <c r="D47" s="853"/>
      <c r="E47" s="853"/>
      <c r="F47" s="853"/>
      <c r="G47" s="853"/>
      <c r="H47" s="853"/>
      <c r="I47" s="853"/>
      <c r="J47" s="853"/>
      <c r="K47" s="853"/>
      <c r="L47" s="853"/>
      <c r="M47" s="853"/>
      <c r="N47" s="853"/>
      <c r="O47" s="853"/>
      <c r="P47" s="853"/>
      <c r="Q47" s="853"/>
      <c r="R47" s="853"/>
      <c r="S47" s="853"/>
      <c r="T47" s="853"/>
      <c r="U47" s="853"/>
      <c r="V47" s="853"/>
      <c r="W47" s="853"/>
      <c r="X47" s="853"/>
      <c r="Y47" s="853"/>
      <c r="Z47" s="853"/>
      <c r="AA47" s="853"/>
      <c r="AB47" s="853"/>
      <c r="AC47" s="853"/>
      <c r="AD47" s="853"/>
      <c r="AE47" s="853"/>
      <c r="AF47" s="853"/>
      <c r="AG47" s="853"/>
      <c r="AH47" s="853"/>
      <c r="AI47" s="853"/>
      <c r="AJ47" s="853"/>
      <c r="AK47" s="853"/>
    </row>
    <row r="48" spans="1:46" s="675" customFormat="1" ht="37.5" customHeight="1">
      <c r="A48" s="707" t="s">
        <v>70</v>
      </c>
      <c r="B48" s="849" t="s">
        <v>491</v>
      </c>
      <c r="C48" s="849"/>
      <c r="D48" s="849"/>
      <c r="E48" s="849"/>
      <c r="F48" s="849"/>
      <c r="G48" s="849"/>
      <c r="H48" s="849"/>
      <c r="I48" s="849"/>
      <c r="J48" s="849"/>
      <c r="K48" s="849"/>
      <c r="L48" s="849"/>
      <c r="M48" s="849"/>
      <c r="N48" s="849"/>
      <c r="O48" s="849"/>
      <c r="P48" s="849"/>
      <c r="Q48" s="849"/>
      <c r="R48" s="849"/>
      <c r="S48" s="849"/>
      <c r="T48" s="849"/>
      <c r="U48" s="849"/>
      <c r="V48" s="849"/>
      <c r="W48" s="849"/>
      <c r="X48" s="849"/>
      <c r="Y48" s="849"/>
      <c r="Z48" s="849"/>
      <c r="AA48" s="849"/>
      <c r="AB48" s="849"/>
      <c r="AC48" s="849"/>
      <c r="AD48" s="849"/>
      <c r="AE48" s="849"/>
      <c r="AF48" s="849"/>
      <c r="AG48" s="849"/>
      <c r="AH48" s="849"/>
      <c r="AI48" s="849"/>
      <c r="AJ48" s="849"/>
      <c r="AK48" s="849"/>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0" t="s">
        <v>523</v>
      </c>
      <c r="C50" s="850"/>
      <c r="D50" s="850"/>
      <c r="E50" s="850"/>
      <c r="F50" s="850"/>
      <c r="G50" s="850"/>
      <c r="H50" s="850"/>
      <c r="I50" s="850"/>
      <c r="J50" s="850"/>
      <c r="K50" s="850"/>
      <c r="L50" s="850"/>
      <c r="M50" s="850"/>
      <c r="N50" s="850"/>
      <c r="O50" s="850"/>
      <c r="P50" s="850"/>
      <c r="Q50" s="850"/>
      <c r="R50" s="850"/>
      <c r="S50" s="850"/>
      <c r="T50" s="850"/>
      <c r="U50" s="850"/>
      <c r="V50" s="850"/>
      <c r="W50" s="850"/>
      <c r="X50" s="850"/>
      <c r="Y50" s="850"/>
      <c r="Z50" s="850"/>
      <c r="AA50" s="850"/>
      <c r="AB50" s="850"/>
      <c r="AC50" s="850"/>
      <c r="AD50" s="850"/>
      <c r="AE50" s="850"/>
      <c r="AF50" s="850"/>
      <c r="AG50" s="850"/>
      <c r="AH50" s="850"/>
      <c r="AI50" s="850"/>
      <c r="AJ50" s="850"/>
      <c r="AK50" s="850"/>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8" t="s">
        <v>414</v>
      </c>
      <c r="B53" s="848"/>
      <c r="C53" s="848"/>
      <c r="D53" s="848"/>
      <c r="E53" s="848"/>
      <c r="F53" s="848"/>
      <c r="G53" s="848"/>
      <c r="H53" s="848"/>
      <c r="I53" s="848"/>
      <c r="J53" s="848"/>
      <c r="K53" s="848"/>
      <c r="L53" s="848"/>
      <c r="M53" s="848"/>
      <c r="N53" s="848"/>
      <c r="O53" s="848"/>
      <c r="P53" s="848"/>
      <c r="Q53" s="848"/>
      <c r="R53" s="848"/>
      <c r="S53" s="848"/>
      <c r="T53" s="848"/>
      <c r="U53" s="848"/>
      <c r="V53" s="848"/>
      <c r="W53" s="848"/>
      <c r="X53" s="848"/>
      <c r="Y53" s="848"/>
      <c r="Z53" s="848"/>
      <c r="AA53" s="848"/>
      <c r="AB53" s="848" t="s">
        <v>415</v>
      </c>
      <c r="AC53" s="848"/>
      <c r="AD53" s="848"/>
      <c r="AE53" s="848"/>
      <c r="AF53" s="848"/>
      <c r="AG53" s="848"/>
      <c r="AH53" s="848"/>
      <c r="AI53" s="848"/>
      <c r="AJ53" s="848"/>
      <c r="AK53" s="848"/>
      <c r="AL53" s="705"/>
      <c r="AT53" s="71"/>
    </row>
    <row r="54" spans="1:47" ht="21" customHeight="1" thickBot="1">
      <c r="A54" s="848" t="s">
        <v>416</v>
      </c>
      <c r="B54" s="848"/>
      <c r="C54" s="848"/>
      <c r="D54" s="848"/>
      <c r="E54" s="848"/>
      <c r="F54" s="848"/>
      <c r="G54" s="848"/>
      <c r="H54" s="848"/>
      <c r="I54" s="848"/>
      <c r="J54" s="848"/>
      <c r="K54" s="848"/>
      <c r="L54" s="848"/>
      <c r="M54" s="848"/>
      <c r="N54" s="848"/>
      <c r="O54" s="848"/>
      <c r="P54" s="848"/>
      <c r="Q54" s="848"/>
      <c r="R54" s="848"/>
      <c r="S54" s="848"/>
      <c r="T54" s="848"/>
      <c r="U54" s="848"/>
      <c r="V54" s="848"/>
      <c r="W54" s="848"/>
      <c r="X54" s="848"/>
      <c r="Y54" s="848"/>
      <c r="Z54" s="848"/>
      <c r="AA54" s="848"/>
      <c r="AB54" s="848" t="s">
        <v>417</v>
      </c>
      <c r="AC54" s="848"/>
      <c r="AD54" s="848"/>
      <c r="AE54" s="848"/>
      <c r="AF54" s="848"/>
      <c r="AG54" s="848"/>
      <c r="AH54" s="848"/>
      <c r="AI54" s="848"/>
      <c r="AJ54" s="848"/>
      <c r="AK54" s="848"/>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851"/>
      <c r="R55" s="851"/>
      <c r="S55" s="721" t="s">
        <v>11</v>
      </c>
      <c r="T55" s="851"/>
      <c r="U55" s="851"/>
      <c r="V55" s="721" t="s">
        <v>12</v>
      </c>
      <c r="W55" s="852" t="s">
        <v>13</v>
      </c>
      <c r="X55" s="852"/>
      <c r="Y55" s="721" t="s">
        <v>17</v>
      </c>
      <c r="Z55" s="721"/>
      <c r="AA55" s="851"/>
      <c r="AB55" s="851"/>
      <c r="AC55" s="721" t="s">
        <v>11</v>
      </c>
      <c r="AD55" s="851"/>
      <c r="AE55" s="851"/>
      <c r="AF55" s="721" t="s">
        <v>12</v>
      </c>
      <c r="AG55" s="721" t="s">
        <v>135</v>
      </c>
      <c r="AH55" s="721" t="str">
        <f>IF(Q55&gt;=1,(AA55*12+AD55)-(Q55*12+T55)+1,"")</f>
        <v/>
      </c>
      <c r="AI55" s="852" t="s">
        <v>136</v>
      </c>
      <c r="AJ55" s="852"/>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7" t="s">
        <v>419</v>
      </c>
      <c r="B58" s="848"/>
      <c r="C58" s="848"/>
      <c r="D58" s="848"/>
      <c r="E58" s="848"/>
      <c r="F58" s="848"/>
      <c r="G58" s="848"/>
      <c r="H58" s="848"/>
      <c r="I58" s="848"/>
      <c r="J58" s="848"/>
      <c r="K58" s="848"/>
      <c r="L58" s="848"/>
      <c r="M58" s="848"/>
      <c r="N58" s="848"/>
      <c r="O58" s="848"/>
      <c r="P58" s="848"/>
      <c r="Q58" s="848"/>
      <c r="R58" s="848"/>
      <c r="S58" s="848"/>
      <c r="T58" s="848"/>
      <c r="U58" s="848"/>
      <c r="V58" s="848"/>
      <c r="W58" s="848"/>
      <c r="X58" s="848"/>
      <c r="Y58" s="848"/>
      <c r="Z58" s="848"/>
      <c r="AA58" s="848"/>
      <c r="AB58" s="848" t="s">
        <v>420</v>
      </c>
      <c r="AC58" s="848"/>
      <c r="AD58" s="848"/>
      <c r="AE58" s="848"/>
      <c r="AF58" s="848"/>
      <c r="AG58" s="848"/>
      <c r="AH58" s="848"/>
      <c r="AI58" s="848"/>
      <c r="AJ58" s="848"/>
      <c r="AK58" s="848"/>
      <c r="AL58" s="705"/>
      <c r="AT58" s="71"/>
    </row>
    <row r="59" spans="1:47" ht="21" customHeight="1">
      <c r="A59" s="848" t="s">
        <v>421</v>
      </c>
      <c r="B59" s="848"/>
      <c r="C59" s="848"/>
      <c r="D59" s="848"/>
      <c r="E59" s="848"/>
      <c r="F59" s="848"/>
      <c r="G59" s="848"/>
      <c r="H59" s="848"/>
      <c r="I59" s="848"/>
      <c r="J59" s="848"/>
      <c r="K59" s="848"/>
      <c r="L59" s="848"/>
      <c r="M59" s="848"/>
      <c r="N59" s="848"/>
      <c r="O59" s="848"/>
      <c r="P59" s="848"/>
      <c r="Q59" s="848"/>
      <c r="R59" s="848"/>
      <c r="S59" s="848"/>
      <c r="T59" s="848"/>
      <c r="U59" s="848"/>
      <c r="V59" s="848"/>
      <c r="W59" s="848"/>
      <c r="X59" s="848"/>
      <c r="Y59" s="848"/>
      <c r="Z59" s="848"/>
      <c r="AA59" s="848"/>
      <c r="AB59" s="848" t="s">
        <v>422</v>
      </c>
      <c r="AC59" s="848"/>
      <c r="AD59" s="848"/>
      <c r="AE59" s="848"/>
      <c r="AF59" s="848"/>
      <c r="AG59" s="848"/>
      <c r="AH59" s="848"/>
      <c r="AI59" s="848"/>
      <c r="AJ59" s="848"/>
      <c r="AK59" s="848"/>
      <c r="AL59" s="705"/>
      <c r="AT59" s="71"/>
    </row>
    <row r="60" spans="1:47" ht="21" customHeight="1">
      <c r="A60" s="847" t="s">
        <v>424</v>
      </c>
      <c r="B60" s="847"/>
      <c r="C60" s="847"/>
      <c r="D60" s="847"/>
      <c r="E60" s="847"/>
      <c r="F60" s="847"/>
      <c r="G60" s="847"/>
      <c r="H60" s="847"/>
      <c r="I60" s="847"/>
      <c r="J60" s="847"/>
      <c r="K60" s="847"/>
      <c r="L60" s="847"/>
      <c r="M60" s="847"/>
      <c r="N60" s="847"/>
      <c r="O60" s="847"/>
      <c r="P60" s="847"/>
      <c r="Q60" s="847"/>
      <c r="R60" s="847"/>
      <c r="S60" s="847"/>
      <c r="T60" s="847"/>
      <c r="U60" s="847"/>
      <c r="V60" s="847"/>
      <c r="W60" s="847"/>
      <c r="X60" s="847"/>
      <c r="Y60" s="847"/>
      <c r="Z60" s="847"/>
      <c r="AA60" s="847"/>
      <c r="AB60" s="848" t="s">
        <v>423</v>
      </c>
      <c r="AC60" s="848"/>
      <c r="AD60" s="848"/>
      <c r="AE60" s="848"/>
      <c r="AF60" s="848"/>
      <c r="AG60" s="848"/>
      <c r="AH60" s="848"/>
      <c r="AI60" s="848"/>
      <c r="AJ60" s="848"/>
      <c r="AK60" s="848"/>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5" t="s">
        <v>254</v>
      </c>
      <c r="T61" s="896"/>
      <c r="U61" s="896"/>
      <c r="V61" s="896"/>
      <c r="W61" s="896"/>
      <c r="X61" s="897"/>
      <c r="Y61" s="898" t="s">
        <v>255</v>
      </c>
      <c r="Z61" s="899"/>
      <c r="AA61" s="899"/>
      <c r="AB61" s="899"/>
      <c r="AC61" s="899"/>
      <c r="AD61" s="900"/>
      <c r="AE61" s="898" t="s">
        <v>93</v>
      </c>
      <c r="AF61" s="899"/>
      <c r="AG61" s="899"/>
      <c r="AH61" s="899"/>
      <c r="AI61" s="899"/>
      <c r="AJ61" s="900"/>
      <c r="AM61" s="108" t="s">
        <v>152</v>
      </c>
      <c r="AU61" s="71"/>
    </row>
    <row r="62" spans="1:47" ht="31.5" customHeight="1" thickBot="1">
      <c r="A62" s="887"/>
      <c r="B62" s="891" t="s">
        <v>477</v>
      </c>
      <c r="C62" s="892"/>
      <c r="D62" s="892"/>
      <c r="E62" s="892"/>
      <c r="F62" s="892"/>
      <c r="G62" s="892"/>
      <c r="H62" s="892"/>
      <c r="I62" s="892"/>
      <c r="J62" s="892"/>
      <c r="K62" s="892"/>
      <c r="L62" s="892"/>
      <c r="M62" s="892"/>
      <c r="N62" s="892"/>
      <c r="O62" s="892"/>
      <c r="P62" s="892"/>
      <c r="Q62" s="892"/>
      <c r="R62" s="893"/>
      <c r="S62" s="938"/>
      <c r="T62" s="939"/>
      <c r="U62" s="939"/>
      <c r="V62" s="939"/>
      <c r="W62" s="940"/>
      <c r="X62" s="109" t="s">
        <v>2</v>
      </c>
      <c r="Y62" s="938"/>
      <c r="Z62" s="939"/>
      <c r="AA62" s="939"/>
      <c r="AB62" s="939"/>
      <c r="AC62" s="940"/>
      <c r="AD62" s="110" t="s">
        <v>2</v>
      </c>
      <c r="AE62" s="938"/>
      <c r="AF62" s="939"/>
      <c r="AG62" s="939"/>
      <c r="AH62" s="939"/>
      <c r="AI62" s="940"/>
      <c r="AJ62" s="111" t="s">
        <v>2</v>
      </c>
      <c r="AM62" s="108" t="s">
        <v>105</v>
      </c>
      <c r="AU62" s="71"/>
    </row>
    <row r="63" spans="1:47" ht="21.75" customHeight="1" thickBot="1">
      <c r="A63" s="887"/>
      <c r="B63" s="112" t="s">
        <v>478</v>
      </c>
      <c r="C63" s="113"/>
      <c r="D63" s="113"/>
      <c r="E63" s="113"/>
      <c r="F63" s="113"/>
      <c r="G63" s="113"/>
      <c r="H63" s="113"/>
      <c r="I63" s="113"/>
      <c r="J63" s="113"/>
      <c r="K63" s="113"/>
      <c r="L63" s="114"/>
      <c r="M63" s="114"/>
      <c r="N63" s="114"/>
      <c r="O63" s="114"/>
      <c r="P63" s="114"/>
      <c r="Q63" s="114"/>
      <c r="R63" s="115"/>
      <c r="S63" s="1040"/>
      <c r="T63" s="1041"/>
      <c r="U63" s="1041"/>
      <c r="V63" s="1041"/>
      <c r="W63" s="1042"/>
      <c r="X63" s="116" t="s">
        <v>22</v>
      </c>
      <c r="Y63" s="1040"/>
      <c r="Z63" s="1041"/>
      <c r="AA63" s="1041"/>
      <c r="AB63" s="1041"/>
      <c r="AC63" s="1042"/>
      <c r="AD63" s="117" t="s">
        <v>22</v>
      </c>
      <c r="AE63" s="1040"/>
      <c r="AF63" s="1041"/>
      <c r="AG63" s="1041"/>
      <c r="AH63" s="1041"/>
      <c r="AI63" s="1042"/>
      <c r="AJ63" s="118" t="s">
        <v>22</v>
      </c>
      <c r="AM63" s="108" t="s">
        <v>110</v>
      </c>
      <c r="AU63" s="71"/>
    </row>
    <row r="64" spans="1:47" ht="21.75" customHeight="1" thickBot="1">
      <c r="A64" s="887"/>
      <c r="B64" s="119" t="s">
        <v>479</v>
      </c>
      <c r="C64" s="120"/>
      <c r="D64" s="120"/>
      <c r="E64" s="120"/>
      <c r="F64" s="120"/>
      <c r="G64" s="120"/>
      <c r="H64" s="120"/>
      <c r="I64" s="120"/>
      <c r="J64" s="120"/>
      <c r="K64" s="120"/>
      <c r="L64" s="121"/>
      <c r="M64" s="121"/>
      <c r="N64" s="121"/>
      <c r="O64" s="121"/>
      <c r="P64" s="121"/>
      <c r="Q64" s="121"/>
      <c r="R64" s="121"/>
      <c r="S64" s="904"/>
      <c r="T64" s="905"/>
      <c r="U64" s="905"/>
      <c r="V64" s="905"/>
      <c r="W64" s="906"/>
      <c r="X64" s="116" t="s">
        <v>22</v>
      </c>
      <c r="Y64" s="904"/>
      <c r="Z64" s="905"/>
      <c r="AA64" s="905"/>
      <c r="AB64" s="905"/>
      <c r="AC64" s="906"/>
      <c r="AD64" s="117" t="s">
        <v>22</v>
      </c>
      <c r="AE64" s="904"/>
      <c r="AF64" s="905"/>
      <c r="AG64" s="905"/>
      <c r="AH64" s="905"/>
      <c r="AI64" s="906"/>
      <c r="AJ64" s="118" t="s">
        <v>22</v>
      </c>
      <c r="AM64" s="108" t="s">
        <v>425</v>
      </c>
      <c r="AU64" s="71"/>
    </row>
    <row r="65" spans="1:51" ht="21.75" customHeight="1" thickBot="1">
      <c r="A65" s="887"/>
      <c r="B65" s="119" t="s">
        <v>480</v>
      </c>
      <c r="C65" s="122"/>
      <c r="D65" s="122"/>
      <c r="E65" s="122"/>
      <c r="F65" s="122"/>
      <c r="G65" s="122"/>
      <c r="H65" s="122"/>
      <c r="I65" s="122"/>
      <c r="J65" s="122"/>
      <c r="K65" s="122"/>
      <c r="L65" s="98"/>
      <c r="M65" s="98"/>
      <c r="N65" s="98"/>
      <c r="O65" s="98"/>
      <c r="P65" s="98"/>
      <c r="Q65" s="98"/>
      <c r="R65" s="98"/>
      <c r="S65" s="920" t="str">
        <f>IFERROR(ROUND(S62/S63,),"")</f>
        <v/>
      </c>
      <c r="T65" s="921"/>
      <c r="U65" s="921"/>
      <c r="V65" s="921"/>
      <c r="W65" s="922"/>
      <c r="X65" s="116" t="s">
        <v>2</v>
      </c>
      <c r="Y65" s="920" t="str">
        <f>IFERROR(ROUND(Y62/Y63,),"")</f>
        <v/>
      </c>
      <c r="Z65" s="921"/>
      <c r="AA65" s="921"/>
      <c r="AB65" s="921"/>
      <c r="AC65" s="922"/>
      <c r="AD65" s="116" t="s">
        <v>2</v>
      </c>
      <c r="AE65" s="920" t="str">
        <f>IFERROR(ROUND(AE62/AE63,),"")</f>
        <v/>
      </c>
      <c r="AF65" s="921"/>
      <c r="AG65" s="921"/>
      <c r="AH65" s="921"/>
      <c r="AI65" s="922"/>
      <c r="AJ65" s="118" t="s">
        <v>2</v>
      </c>
      <c r="AM65" s="108" t="s">
        <v>190</v>
      </c>
      <c r="AU65" s="71"/>
    </row>
    <row r="66" spans="1:51" ht="18" customHeight="1">
      <c r="A66" s="887"/>
      <c r="B66" s="910" t="s">
        <v>481</v>
      </c>
      <c r="C66" s="911"/>
      <c r="D66" s="911"/>
      <c r="E66" s="911"/>
      <c r="F66" s="911"/>
      <c r="G66" s="911"/>
      <c r="H66" s="911"/>
      <c r="I66" s="911"/>
      <c r="J66" s="911"/>
      <c r="K66" s="123"/>
      <c r="L66" s="124" t="s">
        <v>185</v>
      </c>
      <c r="M66" s="125"/>
      <c r="N66" s="125"/>
      <c r="O66" s="125"/>
      <c r="P66" s="125"/>
      <c r="Q66" s="125"/>
      <c r="R66" s="125"/>
      <c r="S66" s="936">
        <f>CEILING(AO67,1)</f>
        <v>0</v>
      </c>
      <c r="T66" s="937"/>
      <c r="U66" s="937"/>
      <c r="V66" s="937"/>
      <c r="W66" s="937"/>
      <c r="X66" s="126" t="s">
        <v>186</v>
      </c>
      <c r="Y66" s="1037"/>
      <c r="Z66" s="1038"/>
      <c r="AA66" s="1038"/>
      <c r="AB66" s="1038"/>
      <c r="AC66" s="1038"/>
      <c r="AD66" s="1039"/>
      <c r="AE66" s="907"/>
      <c r="AF66" s="908"/>
      <c r="AG66" s="908"/>
      <c r="AH66" s="908"/>
      <c r="AI66" s="908"/>
      <c r="AJ66" s="909"/>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7"/>
      <c r="B67" s="912"/>
      <c r="C67" s="913"/>
      <c r="D67" s="913"/>
      <c r="E67" s="913"/>
      <c r="F67" s="913"/>
      <c r="G67" s="913"/>
      <c r="H67" s="913"/>
      <c r="I67" s="913"/>
      <c r="J67" s="913"/>
      <c r="K67" s="135"/>
      <c r="L67" s="120"/>
      <c r="M67" s="136" t="s">
        <v>147</v>
      </c>
      <c r="N67" s="894">
        <f>T67</f>
        <v>0</v>
      </c>
      <c r="O67" s="894"/>
      <c r="P67" s="894"/>
      <c r="Q67" s="136" t="s">
        <v>186</v>
      </c>
      <c r="R67" s="137" t="s">
        <v>187</v>
      </c>
      <c r="S67" s="138" t="s">
        <v>147</v>
      </c>
      <c r="T67" s="919">
        <f>S64*S66*12</f>
        <v>0</v>
      </c>
      <c r="U67" s="919"/>
      <c r="V67" s="919"/>
      <c r="W67" s="139" t="s">
        <v>186</v>
      </c>
      <c r="X67" s="140" t="s">
        <v>187</v>
      </c>
      <c r="Y67" s="1037"/>
      <c r="Z67" s="1038"/>
      <c r="AA67" s="1038"/>
      <c r="AB67" s="1038"/>
      <c r="AC67" s="1038"/>
      <c r="AD67" s="1039"/>
      <c r="AE67" s="907"/>
      <c r="AF67" s="908"/>
      <c r="AG67" s="908"/>
      <c r="AH67" s="908"/>
      <c r="AI67" s="908"/>
      <c r="AJ67" s="909"/>
      <c r="AM67" s="141" t="s">
        <v>107</v>
      </c>
      <c r="AN67" s="141" t="s">
        <v>100</v>
      </c>
      <c r="AO67" s="142">
        <f>IFERROR(W28/(S64*12),0)</f>
        <v>0</v>
      </c>
      <c r="AP67" s="143"/>
      <c r="AQ67" s="142"/>
      <c r="AR67" s="132"/>
      <c r="AS67" s="144"/>
      <c r="AT67" s="132"/>
      <c r="AU67" s="145" t="s">
        <v>181</v>
      </c>
      <c r="AV67" s="132"/>
      <c r="AW67" s="132"/>
      <c r="AX67" s="132"/>
      <c r="AY67" s="134"/>
    </row>
    <row r="68" spans="1:51" ht="18" customHeight="1" thickBot="1">
      <c r="A68" s="887"/>
      <c r="B68" s="912"/>
      <c r="C68" s="913"/>
      <c r="D68" s="913"/>
      <c r="E68" s="913"/>
      <c r="F68" s="913"/>
      <c r="G68" s="913"/>
      <c r="H68" s="913"/>
      <c r="I68" s="913"/>
      <c r="J68" s="913"/>
      <c r="K68" s="123"/>
      <c r="L68" s="124" t="s">
        <v>188</v>
      </c>
      <c r="M68" s="125"/>
      <c r="N68" s="125"/>
      <c r="O68" s="125"/>
      <c r="P68" s="125"/>
      <c r="Q68" s="125"/>
      <c r="R68" s="125"/>
      <c r="S68" s="934" t="e">
        <f>IF((CEILING(AO70,1)-AO70)-2*(CEILING(AP70,1)-AP70)&gt;=0,CEILING(AO70,1),CEILING(AO70+AT71/S64/12,1))</f>
        <v>#VALUE!</v>
      </c>
      <c r="T68" s="935"/>
      <c r="U68" s="935"/>
      <c r="V68" s="935"/>
      <c r="W68" s="935"/>
      <c r="X68" s="146" t="s">
        <v>186</v>
      </c>
      <c r="Y68" s="934" t="e">
        <f>IF((CEILING(AO70,1)-AO70)-2*(CEILING(AP70,1)-AP70)&gt;=0,CEILING(AP70,1),FLOOR(AP70,1))</f>
        <v>#VALUE!</v>
      </c>
      <c r="Z68" s="935"/>
      <c r="AA68" s="935"/>
      <c r="AB68" s="935"/>
      <c r="AC68" s="935"/>
      <c r="AD68" s="146" t="s">
        <v>186</v>
      </c>
      <c r="AE68" s="942"/>
      <c r="AF68" s="943"/>
      <c r="AG68" s="943"/>
      <c r="AH68" s="943"/>
      <c r="AI68" s="943"/>
      <c r="AJ68" s="944"/>
      <c r="AM68" s="147"/>
      <c r="AN68" s="148" t="s">
        <v>101</v>
      </c>
      <c r="AO68" s="723" t="str">
        <f>W28</f>
        <v/>
      </c>
      <c r="AP68" s="150"/>
      <c r="AQ68" s="149"/>
      <c r="AR68" s="151">
        <f>SUM(AO68:AQ68)</f>
        <v>0</v>
      </c>
      <c r="AS68" s="152">
        <f>AR68-S64*S66*12</f>
        <v>0</v>
      </c>
      <c r="AT68" s="153" t="s">
        <v>162</v>
      </c>
      <c r="AU68" s="154"/>
      <c r="AV68" s="155"/>
      <c r="AW68" s="155"/>
      <c r="AX68" s="155"/>
      <c r="AY68" s="156"/>
    </row>
    <row r="69" spans="1:51" ht="18" customHeight="1" thickBot="1">
      <c r="A69" s="887"/>
      <c r="B69" s="912"/>
      <c r="C69" s="913"/>
      <c r="D69" s="913"/>
      <c r="E69" s="913"/>
      <c r="F69" s="913"/>
      <c r="G69" s="913"/>
      <c r="H69" s="913"/>
      <c r="I69" s="913"/>
      <c r="J69" s="913"/>
      <c r="K69" s="135"/>
      <c r="L69" s="120"/>
      <c r="M69" s="136" t="s">
        <v>147</v>
      </c>
      <c r="N69" s="894" t="e">
        <f>SUM(T69,Z69)</f>
        <v>#VALUE!</v>
      </c>
      <c r="O69" s="894"/>
      <c r="P69" s="894"/>
      <c r="Q69" s="136" t="s">
        <v>186</v>
      </c>
      <c r="R69" s="137" t="s">
        <v>187</v>
      </c>
      <c r="S69" s="157" t="s">
        <v>147</v>
      </c>
      <c r="T69" s="894" t="e">
        <f>S64*S68*12</f>
        <v>#VALUE!</v>
      </c>
      <c r="U69" s="894"/>
      <c r="V69" s="894"/>
      <c r="W69" s="136" t="s">
        <v>186</v>
      </c>
      <c r="X69" s="158" t="s">
        <v>187</v>
      </c>
      <c r="Y69" s="157" t="s">
        <v>147</v>
      </c>
      <c r="Z69" s="894" t="e">
        <f>Y64*Y68*12</f>
        <v>#VALUE!</v>
      </c>
      <c r="AA69" s="894"/>
      <c r="AB69" s="894"/>
      <c r="AC69" s="136" t="s">
        <v>186</v>
      </c>
      <c r="AD69" s="158" t="s">
        <v>187</v>
      </c>
      <c r="AE69" s="945"/>
      <c r="AF69" s="946"/>
      <c r="AG69" s="946"/>
      <c r="AH69" s="946"/>
      <c r="AI69" s="946"/>
      <c r="AJ69" s="947"/>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7"/>
      <c r="B70" s="912"/>
      <c r="C70" s="913"/>
      <c r="D70" s="913"/>
      <c r="E70" s="913"/>
      <c r="F70" s="913"/>
      <c r="G70" s="913"/>
      <c r="H70" s="913"/>
      <c r="I70" s="913"/>
      <c r="J70" s="913"/>
      <c r="K70" s="166"/>
      <c r="L70" s="124" t="s">
        <v>426</v>
      </c>
      <c r="M70" s="125"/>
      <c r="N70" s="125"/>
      <c r="O70" s="125"/>
      <c r="P70" s="125"/>
      <c r="Q70" s="125"/>
      <c r="R70" s="125"/>
      <c r="S70" s="936" t="e">
        <f>IF((CEILING(AO73,1)-AO73)-2*(CEILING(AP73,1)-AP73)&gt;=0,CEILING(AO73,1),CEILING(AO73+(AT73+AT74)/S64/12,1))</f>
        <v>#VALUE!</v>
      </c>
      <c r="T70" s="937"/>
      <c r="U70" s="937"/>
      <c r="V70" s="937"/>
      <c r="W70" s="937"/>
      <c r="X70" s="126" t="s">
        <v>186</v>
      </c>
      <c r="Y70" s="936" t="e">
        <f>IF((CEILING(AO73,1)-AO73)-2*(CEILING(AP73,1)-AP73)&gt;=0,CEILING(AP73,1),FLOOR(AP73,1))</f>
        <v>#VALUE!</v>
      </c>
      <c r="Z70" s="937"/>
      <c r="AA70" s="937"/>
      <c r="AB70" s="937"/>
      <c r="AC70" s="937"/>
      <c r="AD70" s="126" t="s">
        <v>186</v>
      </c>
      <c r="AE70" s="937" t="e">
        <f>IF(Y70-2*(CEILING(AQ73,1))&gt;=0,CEILING(AQ73,1),FLOOR(AQ73,1))</f>
        <v>#VALUE!</v>
      </c>
      <c r="AF70" s="937"/>
      <c r="AG70" s="937"/>
      <c r="AH70" s="937"/>
      <c r="AI70" s="937"/>
      <c r="AJ70" s="167" t="s">
        <v>186</v>
      </c>
      <c r="AM70" s="168"/>
      <c r="AN70" s="169" t="s">
        <v>100</v>
      </c>
      <c r="AO70" s="170" t="e">
        <f>W28/((S64+Y64/AV69)*12)</f>
        <v>#VALUE!</v>
      </c>
      <c r="AP70" s="171" t="e">
        <f>W28/((S64*AV69+Y64)*12)</f>
        <v>#VALUE!</v>
      </c>
      <c r="AQ70" s="170"/>
      <c r="AR70" s="172"/>
      <c r="AS70" s="173"/>
      <c r="AT70" s="172"/>
      <c r="AU70" s="174"/>
      <c r="AV70" s="175"/>
      <c r="AW70" s="172"/>
      <c r="AX70" s="172"/>
      <c r="AY70" s="176"/>
    </row>
    <row r="71" spans="1:51" ht="18" customHeight="1" thickBot="1">
      <c r="A71" s="177"/>
      <c r="B71" s="912"/>
      <c r="C71" s="913"/>
      <c r="D71" s="913"/>
      <c r="E71" s="913"/>
      <c r="F71" s="913"/>
      <c r="G71" s="913"/>
      <c r="H71" s="913"/>
      <c r="I71" s="913"/>
      <c r="J71" s="913"/>
      <c r="K71" s="135"/>
      <c r="L71" s="122"/>
      <c r="M71" s="139" t="s">
        <v>147</v>
      </c>
      <c r="N71" s="919" t="e">
        <f>SUM(T71,Z71,AF71)</f>
        <v>#VALUE!</v>
      </c>
      <c r="O71" s="919"/>
      <c r="P71" s="919"/>
      <c r="Q71" s="139" t="s">
        <v>186</v>
      </c>
      <c r="R71" s="178" t="s">
        <v>187</v>
      </c>
      <c r="S71" s="138" t="s">
        <v>147</v>
      </c>
      <c r="T71" s="919" t="e">
        <f>S64*S70*12</f>
        <v>#VALUE!</v>
      </c>
      <c r="U71" s="919"/>
      <c r="V71" s="919"/>
      <c r="W71" s="139" t="s">
        <v>186</v>
      </c>
      <c r="X71" s="158" t="s">
        <v>187</v>
      </c>
      <c r="Y71" s="138" t="s">
        <v>147</v>
      </c>
      <c r="Z71" s="919" t="e">
        <f>Y64*Y70*12</f>
        <v>#VALUE!</v>
      </c>
      <c r="AA71" s="919"/>
      <c r="AB71" s="919"/>
      <c r="AC71" s="139" t="s">
        <v>186</v>
      </c>
      <c r="AD71" s="158" t="s">
        <v>187</v>
      </c>
      <c r="AE71" s="139" t="s">
        <v>147</v>
      </c>
      <c r="AF71" s="919" t="e">
        <f>AE64*AE70*12</f>
        <v>#VALUE!</v>
      </c>
      <c r="AG71" s="919"/>
      <c r="AH71" s="919"/>
      <c r="AI71" s="139" t="s">
        <v>186</v>
      </c>
      <c r="AJ71" s="179" t="s">
        <v>187</v>
      </c>
      <c r="AM71" s="147"/>
      <c r="AN71" s="147" t="s">
        <v>101</v>
      </c>
      <c r="AO71" s="180" t="e">
        <f>W28/(1+Y64/S64/AV69)</f>
        <v>#VALUE!</v>
      </c>
      <c r="AP71" s="181" t="e">
        <f>W28/(S64/Y64*AV69+1)</f>
        <v>#VALUE!</v>
      </c>
      <c r="AQ71" s="180"/>
      <c r="AR71" s="151" t="e">
        <f>SUM(AO71:AQ71)</f>
        <v>#VALUE!</v>
      </c>
      <c r="AS71" s="152" t="e">
        <f>AR71-S64*S68*12-Y64*Y68*12</f>
        <v>#VALUE!</v>
      </c>
      <c r="AT71" s="155" t="e">
        <f>IF((CEILING(AO70,1)-AO70)-2*(CEILING(AP70,1)-AP70)&gt;=0,0,(AP70-FLOOR(AP70,1))*Y64*12)</f>
        <v>#VALUE!</v>
      </c>
      <c r="AU71" s="154"/>
      <c r="AV71" s="182"/>
      <c r="AW71" s="155"/>
      <c r="AX71" s="155"/>
      <c r="AY71" s="156"/>
    </row>
    <row r="72" spans="1:51" ht="18" customHeight="1" thickBot="1">
      <c r="A72" s="177"/>
      <c r="B72" s="912"/>
      <c r="C72" s="913"/>
      <c r="D72" s="913"/>
      <c r="E72" s="913"/>
      <c r="F72" s="913"/>
      <c r="G72" s="913"/>
      <c r="H72" s="913"/>
      <c r="I72" s="913"/>
      <c r="J72" s="913"/>
      <c r="K72" s="166"/>
      <c r="L72" s="124" t="s">
        <v>189</v>
      </c>
      <c r="M72" s="125"/>
      <c r="N72" s="125"/>
      <c r="O72" s="125"/>
      <c r="P72" s="125"/>
      <c r="Q72" s="125"/>
      <c r="R72" s="125"/>
      <c r="S72" s="916"/>
      <c r="T72" s="917"/>
      <c r="U72" s="917"/>
      <c r="V72" s="917"/>
      <c r="W72" s="918"/>
      <c r="X72" s="122" t="s">
        <v>186</v>
      </c>
      <c r="Y72" s="916"/>
      <c r="Z72" s="917"/>
      <c r="AA72" s="917"/>
      <c r="AB72" s="917"/>
      <c r="AC72" s="918"/>
      <c r="AD72" s="183" t="s">
        <v>186</v>
      </c>
      <c r="AE72" s="916"/>
      <c r="AF72" s="917"/>
      <c r="AG72" s="917"/>
      <c r="AH72" s="917"/>
      <c r="AI72" s="918"/>
      <c r="AJ72" s="3" t="s">
        <v>186</v>
      </c>
      <c r="AM72" s="141" t="s">
        <v>109</v>
      </c>
      <c r="AN72" s="174" t="s">
        <v>106</v>
      </c>
      <c r="AO72" s="160"/>
      <c r="AP72" s="184"/>
      <c r="AQ72" s="185"/>
      <c r="AR72" s="172"/>
      <c r="AS72" s="173"/>
      <c r="AT72" s="172"/>
      <c r="AU72" s="174" t="s">
        <v>182</v>
      </c>
      <c r="AV72" s="175" t="e">
        <f>AO72/AP72</f>
        <v>#DIV/0!</v>
      </c>
      <c r="AW72" s="186" t="e">
        <f>IF(AV72&lt;=1," 【エラー】１を超えるよう配分比率を設定してください。","  １を超えていることをご確認ください。")</f>
        <v>#DIV/0!</v>
      </c>
      <c r="AX72" s="186"/>
      <c r="AY72" s="187"/>
    </row>
    <row r="73" spans="1:51" ht="18" customHeight="1" thickBot="1">
      <c r="A73" s="177"/>
      <c r="B73" s="914"/>
      <c r="C73" s="915"/>
      <c r="D73" s="915"/>
      <c r="E73" s="915"/>
      <c r="F73" s="915"/>
      <c r="G73" s="915"/>
      <c r="H73" s="915"/>
      <c r="I73" s="913"/>
      <c r="J73" s="913"/>
      <c r="K73" s="188"/>
      <c r="L73" s="122"/>
      <c r="M73" s="189" t="s">
        <v>147</v>
      </c>
      <c r="N73" s="933">
        <f>SUM(T73,Z73,AF73)</f>
        <v>0</v>
      </c>
      <c r="O73" s="933"/>
      <c r="P73" s="933"/>
      <c r="Q73" s="189" t="s">
        <v>186</v>
      </c>
      <c r="R73" s="190" t="s">
        <v>187</v>
      </c>
      <c r="S73" s="191" t="s">
        <v>147</v>
      </c>
      <c r="T73" s="933">
        <f>S64*S72*12</f>
        <v>0</v>
      </c>
      <c r="U73" s="933"/>
      <c r="V73" s="933"/>
      <c r="W73" s="189" t="s">
        <v>186</v>
      </c>
      <c r="X73" s="192" t="s">
        <v>187</v>
      </c>
      <c r="Y73" s="189" t="s">
        <v>147</v>
      </c>
      <c r="Z73" s="933">
        <f>Y64*Y72*12</f>
        <v>0</v>
      </c>
      <c r="AA73" s="933"/>
      <c r="AB73" s="933"/>
      <c r="AC73" s="189" t="s">
        <v>186</v>
      </c>
      <c r="AD73" s="192" t="s">
        <v>187</v>
      </c>
      <c r="AE73" s="189" t="s">
        <v>147</v>
      </c>
      <c r="AF73" s="933">
        <f>AE64*AE72*12</f>
        <v>0</v>
      </c>
      <c r="AG73" s="933"/>
      <c r="AH73" s="933"/>
      <c r="AI73" s="189" t="s">
        <v>186</v>
      </c>
      <c r="AJ73" s="193" t="s">
        <v>187</v>
      </c>
      <c r="AM73" s="194"/>
      <c r="AN73" s="195" t="s">
        <v>100</v>
      </c>
      <c r="AO73" s="170" t="e">
        <f>W28/((S64+Y64/AV72+AE64/AV74)*12)</f>
        <v>#VALUE!</v>
      </c>
      <c r="AP73" s="171" t="e">
        <f>W28/((S64*AV72+Y64+AE64/AV73)*12)</f>
        <v>#VALUE!</v>
      </c>
      <c r="AQ73" s="170" t="e">
        <f>W28/((S64*AV74+Y64*AV73+AE64)*12)</f>
        <v>#VALUE!</v>
      </c>
      <c r="AR73" s="172"/>
      <c r="AS73" s="173"/>
      <c r="AT73" s="196" t="e">
        <f>IF((CEILING(AO73,1)-AO73)-2*(CEILING(AP73,1)-AP73)&gt;=0,0,(AP73-FLOOR(AP73,1))*Y64*12)</f>
        <v>#VALUE!</v>
      </c>
      <c r="AU73" s="174" t="s">
        <v>183</v>
      </c>
      <c r="AV73" s="175" t="e">
        <f>AP72/AQ72</f>
        <v>#DIV/0!</v>
      </c>
      <c r="AW73" s="186"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0"/>
      <c r="Y74" s="931"/>
      <c r="Z74" s="201" t="s">
        <v>58</v>
      </c>
      <c r="AA74" s="202"/>
      <c r="AB74" s="202"/>
      <c r="AC74" s="932"/>
      <c r="AD74" s="932"/>
      <c r="AE74" s="201"/>
      <c r="AF74" s="201"/>
      <c r="AG74" s="201"/>
      <c r="AH74" s="203"/>
      <c r="AI74" s="204"/>
      <c r="AJ74" s="205"/>
      <c r="AM74" s="206"/>
      <c r="AN74" s="147" t="s">
        <v>101</v>
      </c>
      <c r="AO74" s="207" t="e">
        <f>W28/(1+Y64/S64/AV72+AE64/S64/AV74)</f>
        <v>#VALUE!</v>
      </c>
      <c r="AP74" s="151" t="e">
        <f>W28/(S64/Y64*AV72+1+AE64/Y64/AV73)</f>
        <v>#VALUE!</v>
      </c>
      <c r="AQ74" s="207" t="e">
        <f>W28/(S64/AE64*AV74+Y64/AE64*AV73+1)</f>
        <v>#VALUE!</v>
      </c>
      <c r="AR74" s="151" t="e">
        <f>SUM(AO74:AQ74)</f>
        <v>#VALUE!</v>
      </c>
      <c r="AS74" s="152" t="e">
        <f>AR74-S64*S70*12-Y64*Y70*12-AE64*AE70*12</f>
        <v>#VALUE!</v>
      </c>
      <c r="AT74" s="208" t="e">
        <f>IF(Y70-2*(CEILING(AQ73,1))&gt;=0,0,(AQ73-FLOOR(AQ73,1))*AE64*12)</f>
        <v>#VALUE!</v>
      </c>
      <c r="AU74" s="154" t="s">
        <v>184</v>
      </c>
      <c r="AV74" s="155" t="e">
        <f>AO72/AQ72</f>
        <v>#DIV/0!</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923" t="s">
        <v>212</v>
      </c>
      <c r="E78" s="923"/>
      <c r="F78" s="923"/>
      <c r="G78" s="923"/>
      <c r="H78" s="923"/>
      <c r="I78" s="923"/>
      <c r="J78" s="923"/>
      <c r="K78" s="923"/>
      <c r="L78" s="923"/>
      <c r="M78" s="923"/>
      <c r="N78" s="923"/>
      <c r="O78" s="923"/>
      <c r="P78" s="923"/>
      <c r="Q78" s="923"/>
      <c r="R78" s="923"/>
      <c r="S78" s="923"/>
      <c r="T78" s="923"/>
      <c r="U78" s="923"/>
      <c r="V78" s="923"/>
      <c r="W78" s="923"/>
      <c r="X78" s="923"/>
      <c r="Y78" s="923"/>
      <c r="Z78" s="923"/>
      <c r="AA78" s="923"/>
      <c r="AB78" s="923"/>
      <c r="AC78" s="923"/>
      <c r="AD78" s="923"/>
      <c r="AE78" s="923"/>
      <c r="AF78" s="923"/>
      <c r="AG78" s="923"/>
      <c r="AH78" s="923"/>
      <c r="AI78" s="923"/>
      <c r="AJ78" s="211"/>
      <c r="AL78" s="212"/>
      <c r="AM78" s="72"/>
      <c r="AN78" s="213"/>
      <c r="AO78" s="213"/>
      <c r="AP78" s="213"/>
      <c r="AQ78" s="213"/>
      <c r="AR78" s="214"/>
      <c r="AT78" s="64"/>
    </row>
    <row r="79" spans="1:51" s="59" customFormat="1" ht="18" customHeight="1" thickBot="1">
      <c r="A79" s="216"/>
      <c r="B79" s="217"/>
      <c r="C79" s="218"/>
      <c r="D79" s="219" t="s">
        <v>45</v>
      </c>
      <c r="E79" s="220"/>
      <c r="F79" s="924"/>
      <c r="G79" s="924"/>
      <c r="H79" s="924"/>
      <c r="I79" s="924"/>
      <c r="J79" s="924"/>
      <c r="K79" s="924"/>
      <c r="L79" s="924"/>
      <c r="M79" s="924"/>
      <c r="N79" s="924"/>
      <c r="O79" s="924"/>
      <c r="P79" s="924"/>
      <c r="Q79" s="924"/>
      <c r="R79" s="924"/>
      <c r="S79" s="924"/>
      <c r="T79" s="924"/>
      <c r="U79" s="924"/>
      <c r="V79" s="924"/>
      <c r="W79" s="924"/>
      <c r="X79" s="924"/>
      <c r="Y79" s="924"/>
      <c r="Z79" s="924"/>
      <c r="AA79" s="924"/>
      <c r="AB79" s="924"/>
      <c r="AC79" s="924"/>
      <c r="AD79" s="924"/>
      <c r="AE79" s="924"/>
      <c r="AF79" s="924"/>
      <c r="AG79" s="924"/>
      <c r="AH79" s="924"/>
      <c r="AI79" s="924"/>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901"/>
      <c r="Q80" s="901"/>
      <c r="R80" s="85" t="s">
        <v>11</v>
      </c>
      <c r="S80" s="901"/>
      <c r="T80" s="901"/>
      <c r="U80" s="85" t="s">
        <v>12</v>
      </c>
      <c r="V80" s="1082" t="s">
        <v>13</v>
      </c>
      <c r="W80" s="1082"/>
      <c r="X80" s="85" t="s">
        <v>17</v>
      </c>
      <c r="Y80" s="85"/>
      <c r="Z80" s="901"/>
      <c r="AA80" s="901"/>
      <c r="AB80" s="85" t="s">
        <v>11</v>
      </c>
      <c r="AC80" s="901"/>
      <c r="AD80" s="901"/>
      <c r="AE80" s="85" t="s">
        <v>12</v>
      </c>
      <c r="AF80" s="85" t="s">
        <v>135</v>
      </c>
      <c r="AG80" s="412" t="str">
        <f>IF(P80&gt;=1,(Z80*12+AC80)-(P80*12+S80)+1,"")</f>
        <v/>
      </c>
      <c r="AH80" s="1082" t="s">
        <v>136</v>
      </c>
      <c r="AI80" s="1082"/>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19" t="s">
        <v>457</v>
      </c>
      <c r="C83" s="1019"/>
      <c r="D83" s="1019"/>
      <c r="E83" s="1019"/>
      <c r="F83" s="1019"/>
      <c r="G83" s="1019"/>
      <c r="H83" s="1019"/>
      <c r="I83" s="1019"/>
      <c r="J83" s="1019"/>
      <c r="K83" s="1019"/>
      <c r="L83" s="1019"/>
      <c r="M83" s="1019"/>
      <c r="N83" s="1019"/>
      <c r="O83" s="1019"/>
      <c r="P83" s="1019"/>
      <c r="Q83" s="1019"/>
      <c r="R83" s="1019"/>
      <c r="S83" s="1019"/>
      <c r="T83" s="1019"/>
      <c r="U83" s="1019"/>
      <c r="V83" s="1019"/>
      <c r="W83" s="1019"/>
      <c r="X83" s="1019"/>
      <c r="Y83" s="1019"/>
      <c r="Z83" s="1019"/>
      <c r="AA83" s="1019"/>
      <c r="AB83" s="1019"/>
      <c r="AC83" s="1019"/>
      <c r="AD83" s="1019"/>
      <c r="AE83" s="1019"/>
      <c r="AF83" s="1019"/>
      <c r="AG83" s="1019"/>
      <c r="AH83" s="1019"/>
      <c r="AI83" s="1019"/>
      <c r="AJ83" s="1019"/>
    </row>
    <row r="84" spans="1:47" s="59" customFormat="1" ht="27" customHeight="1">
      <c r="A84" s="229" t="s">
        <v>70</v>
      </c>
      <c r="B84" s="1019" t="s">
        <v>427</v>
      </c>
      <c r="C84" s="1019"/>
      <c r="D84" s="1019"/>
      <c r="E84" s="1019"/>
      <c r="F84" s="1019"/>
      <c r="G84" s="1019"/>
      <c r="H84" s="1019"/>
      <c r="I84" s="1019"/>
      <c r="J84" s="1019"/>
      <c r="K84" s="1019"/>
      <c r="L84" s="1019"/>
      <c r="M84" s="1019"/>
      <c r="N84" s="1019"/>
      <c r="O84" s="1019"/>
      <c r="P84" s="1019"/>
      <c r="Q84" s="1019"/>
      <c r="R84" s="1019"/>
      <c r="S84" s="1019"/>
      <c r="T84" s="1019"/>
      <c r="U84" s="1019"/>
      <c r="V84" s="1019"/>
      <c r="W84" s="1019"/>
      <c r="X84" s="1019"/>
      <c r="Y84" s="1019"/>
      <c r="Z84" s="1019"/>
      <c r="AA84" s="1019"/>
      <c r="AB84" s="1019"/>
      <c r="AC84" s="1019"/>
      <c r="AD84" s="1019"/>
      <c r="AE84" s="1019"/>
      <c r="AF84" s="1019"/>
      <c r="AG84" s="1019"/>
      <c r="AH84" s="1019"/>
      <c r="AI84" s="1019"/>
      <c r="AJ84" s="1019"/>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81" t="s">
        <v>429</v>
      </c>
      <c r="C87" s="1081"/>
      <c r="D87" s="1081"/>
      <c r="E87" s="1081"/>
      <c r="F87" s="1081"/>
      <c r="G87" s="1081"/>
      <c r="H87" s="1081"/>
      <c r="I87" s="1081"/>
      <c r="J87" s="1081"/>
      <c r="K87" s="1081"/>
      <c r="L87" s="1081"/>
      <c r="M87" s="1081"/>
      <c r="N87" s="1081"/>
      <c r="O87" s="1081"/>
      <c r="P87" s="1081"/>
      <c r="Q87" s="1081"/>
      <c r="R87" s="1081"/>
      <c r="S87" s="1081"/>
      <c r="T87" s="1081"/>
      <c r="U87" s="1081"/>
      <c r="V87" s="1081"/>
      <c r="W87" s="1081"/>
      <c r="X87" s="1081"/>
      <c r="Y87" s="1081"/>
      <c r="Z87" s="1081"/>
      <c r="AA87" s="1081"/>
      <c r="AB87" s="1081"/>
      <c r="AC87" s="1081"/>
      <c r="AD87" s="1081"/>
      <c r="AE87" s="1081"/>
      <c r="AF87" s="1081"/>
      <c r="AG87" s="1081"/>
      <c r="AH87" s="1081"/>
      <c r="AI87" s="1081"/>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48" t="s">
        <v>430</v>
      </c>
      <c r="B89" s="848"/>
      <c r="C89" s="848"/>
      <c r="D89" s="848"/>
      <c r="E89" s="848"/>
      <c r="F89" s="848"/>
      <c r="G89" s="848"/>
      <c r="H89" s="848"/>
      <c r="I89" s="848"/>
      <c r="J89" s="848"/>
      <c r="K89" s="848"/>
      <c r="L89" s="848"/>
      <c r="M89" s="848"/>
      <c r="N89" s="848"/>
      <c r="O89" s="848"/>
      <c r="P89" s="848"/>
      <c r="Q89" s="848"/>
      <c r="R89" s="848"/>
      <c r="S89" s="848"/>
      <c r="T89" s="848"/>
      <c r="U89" s="848"/>
      <c r="V89" s="848"/>
      <c r="W89" s="848"/>
      <c r="X89" s="848"/>
      <c r="Y89" s="848"/>
      <c r="Z89" s="848"/>
      <c r="AA89" s="848"/>
      <c r="AB89" s="848" t="s">
        <v>415</v>
      </c>
      <c r="AC89" s="848"/>
      <c r="AD89" s="848"/>
      <c r="AE89" s="848"/>
      <c r="AF89" s="848"/>
      <c r="AG89" s="848"/>
      <c r="AH89" s="848"/>
      <c r="AI89" s="848"/>
      <c r="AJ89" s="848"/>
      <c r="AK89" s="848"/>
      <c r="AL89" s="705"/>
      <c r="AU89" s="727"/>
    </row>
    <row r="90" spans="1:47" s="675" customFormat="1" ht="17.25" customHeight="1">
      <c r="A90" s="848" t="s">
        <v>421</v>
      </c>
      <c r="B90" s="848"/>
      <c r="C90" s="848"/>
      <c r="D90" s="848"/>
      <c r="E90" s="848"/>
      <c r="F90" s="848"/>
      <c r="G90" s="848"/>
      <c r="H90" s="848"/>
      <c r="I90" s="848"/>
      <c r="J90" s="848"/>
      <c r="K90" s="848"/>
      <c r="L90" s="848"/>
      <c r="M90" s="848"/>
      <c r="N90" s="848"/>
      <c r="O90" s="848"/>
      <c r="P90" s="848"/>
      <c r="Q90" s="848"/>
      <c r="R90" s="848"/>
      <c r="S90" s="848"/>
      <c r="T90" s="848"/>
      <c r="U90" s="848"/>
      <c r="V90" s="848"/>
      <c r="W90" s="848"/>
      <c r="X90" s="848"/>
      <c r="Y90" s="848"/>
      <c r="Z90" s="848"/>
      <c r="AA90" s="848"/>
      <c r="AB90" s="848" t="s">
        <v>483</v>
      </c>
      <c r="AC90" s="848"/>
      <c r="AD90" s="848"/>
      <c r="AE90" s="848"/>
      <c r="AF90" s="848"/>
      <c r="AG90" s="848"/>
      <c r="AH90" s="848"/>
      <c r="AI90" s="848"/>
      <c r="AJ90" s="848"/>
      <c r="AK90" s="848"/>
      <c r="AL90" s="705"/>
      <c r="AU90" s="727"/>
    </row>
    <row r="91" spans="1:47" s="675" customFormat="1" ht="17.25" customHeight="1">
      <c r="A91" s="848" t="s">
        <v>431</v>
      </c>
      <c r="B91" s="848"/>
      <c r="C91" s="848"/>
      <c r="D91" s="848"/>
      <c r="E91" s="848"/>
      <c r="F91" s="848"/>
      <c r="G91" s="848"/>
      <c r="H91" s="848"/>
      <c r="I91" s="848"/>
      <c r="J91" s="848"/>
      <c r="K91" s="848"/>
      <c r="L91" s="848"/>
      <c r="M91" s="848"/>
      <c r="N91" s="848"/>
      <c r="O91" s="848"/>
      <c r="P91" s="848"/>
      <c r="Q91" s="848"/>
      <c r="R91" s="848"/>
      <c r="S91" s="848"/>
      <c r="T91" s="848"/>
      <c r="U91" s="848"/>
      <c r="V91" s="848"/>
      <c r="W91" s="848"/>
      <c r="X91" s="848"/>
      <c r="Y91" s="848"/>
      <c r="Z91" s="848"/>
      <c r="AA91" s="848"/>
      <c r="AB91" s="848" t="s">
        <v>432</v>
      </c>
      <c r="AC91" s="848"/>
      <c r="AD91" s="848"/>
      <c r="AE91" s="848"/>
      <c r="AF91" s="848"/>
      <c r="AG91" s="848"/>
      <c r="AH91" s="848"/>
      <c r="AI91" s="848"/>
      <c r="AJ91" s="848"/>
      <c r="AK91" s="848"/>
      <c r="AL91" s="705"/>
      <c r="AU91" s="727"/>
    </row>
    <row r="92" spans="1:47" s="553" customFormat="1" ht="19.5" customHeight="1" thickBot="1">
      <c r="A92" s="1195" t="s">
        <v>433</v>
      </c>
      <c r="B92" s="1196"/>
      <c r="C92" s="1196"/>
      <c r="D92" s="1196"/>
      <c r="E92" s="1196"/>
      <c r="F92" s="1196"/>
      <c r="G92" s="1196"/>
      <c r="H92" s="1196"/>
      <c r="I92" s="1196"/>
      <c r="J92" s="1196"/>
      <c r="K92" s="1196"/>
      <c r="L92" s="1196"/>
      <c r="M92" s="1196"/>
      <c r="N92" s="1196"/>
      <c r="O92" s="1196"/>
      <c r="P92" s="1196"/>
      <c r="Q92" s="1196"/>
      <c r="R92" s="1196"/>
      <c r="S92" s="1196"/>
      <c r="T92" s="1196"/>
      <c r="U92" s="1196"/>
      <c r="V92" s="1196"/>
      <c r="W92" s="1196"/>
      <c r="X92" s="1196"/>
      <c r="Y92" s="1197"/>
      <c r="Z92" s="560"/>
      <c r="AA92" s="560"/>
      <c r="AB92" s="561"/>
      <c r="AC92" s="562"/>
      <c r="AD92" s="562"/>
      <c r="AE92" s="563"/>
      <c r="AF92" s="564"/>
      <c r="AG92" s="565"/>
      <c r="AH92" s="565"/>
      <c r="AI92" s="564"/>
      <c r="AJ92" s="566"/>
      <c r="AK92" s="557"/>
      <c r="AT92" s="559"/>
    </row>
    <row r="93" spans="1:47" s="553" customFormat="1" ht="18.75" customHeight="1" thickBot="1">
      <c r="A93" s="567"/>
      <c r="B93" s="1157" t="s">
        <v>484</v>
      </c>
      <c r="C93" s="1158"/>
      <c r="D93" s="1158"/>
      <c r="E93" s="1158"/>
      <c r="F93" s="1161"/>
      <c r="G93" s="1161"/>
      <c r="H93" s="1161"/>
      <c r="I93" s="1161"/>
      <c r="J93" s="1161"/>
      <c r="K93" s="1161"/>
      <c r="L93" s="1162"/>
      <c r="M93" s="1163">
        <f>SUM('別紙様式2-4 個表_ベースアップ'!AH12:AH111)</f>
        <v>2358030.4984583696</v>
      </c>
      <c r="N93" s="1164"/>
      <c r="O93" s="1164"/>
      <c r="P93" s="1164"/>
      <c r="Q93" s="1164"/>
      <c r="R93" s="1164"/>
      <c r="S93" s="1165"/>
      <c r="T93" s="568" t="s">
        <v>2</v>
      </c>
      <c r="U93" s="569"/>
      <c r="V93" s="570"/>
      <c r="W93" s="570"/>
      <c r="X93" s="571"/>
      <c r="Y93" s="572"/>
      <c r="Z93" s="1166" t="s">
        <v>173</v>
      </c>
      <c r="AA93" s="1168" t="str">
        <f>IF(V94=0,"",IF(V94&gt;=200/3,"○","×"))</f>
        <v>○</v>
      </c>
      <c r="AB93" s="1188" t="s">
        <v>347</v>
      </c>
      <c r="AC93" s="562"/>
      <c r="AD93" s="562"/>
      <c r="AE93" s="562"/>
      <c r="AF93" s="562"/>
      <c r="AG93" s="562"/>
      <c r="AH93" s="562"/>
      <c r="AI93" s="557"/>
      <c r="AN93" s="1156"/>
      <c r="AO93" s="1156"/>
      <c r="AP93" s="1156"/>
      <c r="AQ93" s="1156"/>
      <c r="AR93" s="1156"/>
      <c r="AS93" s="1156"/>
      <c r="AT93" s="1156"/>
      <c r="AU93" s="1156"/>
    </row>
    <row r="94" spans="1:47" s="553" customFormat="1" ht="18.75" customHeight="1" thickBot="1">
      <c r="A94" s="567"/>
      <c r="B94" s="1159"/>
      <c r="C94" s="1160"/>
      <c r="D94" s="1160"/>
      <c r="E94" s="1160"/>
      <c r="F94" s="1171" t="s">
        <v>485</v>
      </c>
      <c r="G94" s="1172"/>
      <c r="H94" s="1172"/>
      <c r="I94" s="1172"/>
      <c r="J94" s="1172"/>
      <c r="K94" s="1172"/>
      <c r="L94" s="1172"/>
      <c r="M94" s="1191">
        <f>SUM('別紙様式2-4 個表_ベースアップ'!AI12:AI111)</f>
        <v>1766836.1189131704</v>
      </c>
      <c r="N94" s="1192"/>
      <c r="O94" s="1192"/>
      <c r="P94" s="1192"/>
      <c r="Q94" s="1192"/>
      <c r="R94" s="1192"/>
      <c r="S94" s="1193"/>
      <c r="T94" s="573" t="s">
        <v>2</v>
      </c>
      <c r="U94" s="574" t="s">
        <v>27</v>
      </c>
      <c r="V94" s="1178">
        <f>IFERROR($M$94/$M$93*100,0)</f>
        <v>74.928467637220578</v>
      </c>
      <c r="W94" s="1179"/>
      <c r="X94" s="562" t="s">
        <v>28</v>
      </c>
      <c r="Y94" s="575" t="s">
        <v>348</v>
      </c>
      <c r="Z94" s="1166"/>
      <c r="AA94" s="1169"/>
      <c r="AB94" s="1189"/>
      <c r="AC94" s="562"/>
      <c r="AD94" s="562"/>
      <c r="AE94" s="562"/>
      <c r="AF94" s="562"/>
      <c r="AG94" s="562"/>
      <c r="AH94" s="562"/>
      <c r="AI94" s="557"/>
      <c r="AN94" s="1156"/>
      <c r="AO94" s="1156"/>
      <c r="AP94" s="1156"/>
      <c r="AQ94" s="1156"/>
      <c r="AR94" s="1156"/>
      <c r="AS94" s="1156"/>
      <c r="AT94" s="1156"/>
      <c r="AU94" s="1156"/>
    </row>
    <row r="95" spans="1:47" s="553" customFormat="1" ht="18.75" customHeight="1" thickBot="1">
      <c r="A95" s="567"/>
      <c r="B95" s="1159"/>
      <c r="C95" s="1160"/>
      <c r="D95" s="1160"/>
      <c r="E95" s="1160"/>
      <c r="F95" s="1173"/>
      <c r="G95" s="1174"/>
      <c r="H95" s="1174"/>
      <c r="I95" s="1174"/>
      <c r="J95" s="1174"/>
      <c r="K95" s="1174"/>
      <c r="L95" s="1174"/>
      <c r="M95" s="1180" t="s">
        <v>349</v>
      </c>
      <c r="N95" s="1181"/>
      <c r="O95" s="1182"/>
      <c r="P95" s="1183">
        <f>M94/AF99</f>
        <v>294472.68648552842</v>
      </c>
      <c r="Q95" s="1184"/>
      <c r="R95" s="1184"/>
      <c r="S95" s="1185"/>
      <c r="T95" s="576" t="s">
        <v>350</v>
      </c>
      <c r="U95" s="574"/>
      <c r="V95" s="1186"/>
      <c r="W95" s="1186"/>
      <c r="X95" s="562"/>
      <c r="Y95" s="575"/>
      <c r="Z95" s="1166"/>
      <c r="AA95" s="1187"/>
      <c r="AB95" s="1189"/>
      <c r="AC95" s="562"/>
      <c r="AD95" s="562"/>
      <c r="AE95" s="562"/>
      <c r="AF95" s="562"/>
      <c r="AG95" s="562"/>
      <c r="AH95" s="562"/>
      <c r="AI95" s="562"/>
      <c r="AJ95" s="562"/>
      <c r="AT95" s="559"/>
    </row>
    <row r="96" spans="1:47" s="553" customFormat="1" ht="18.75" customHeight="1" thickBot="1">
      <c r="A96" s="567"/>
      <c r="B96" s="1157" t="s">
        <v>486</v>
      </c>
      <c r="C96" s="1158"/>
      <c r="D96" s="1158"/>
      <c r="E96" s="1158"/>
      <c r="F96" s="1161"/>
      <c r="G96" s="1161"/>
      <c r="H96" s="1161"/>
      <c r="I96" s="1161"/>
      <c r="J96" s="1161"/>
      <c r="K96" s="1161"/>
      <c r="L96" s="1162"/>
      <c r="M96" s="1163">
        <f>SUM('別紙様式2-4 個表_ベースアップ'!AJ12:AJ111)</f>
        <v>546969.50154163036</v>
      </c>
      <c r="N96" s="1164"/>
      <c r="O96" s="1164"/>
      <c r="P96" s="1164"/>
      <c r="Q96" s="1164"/>
      <c r="R96" s="1164"/>
      <c r="S96" s="1165"/>
      <c r="T96" s="568" t="s">
        <v>2</v>
      </c>
      <c r="U96" s="569"/>
      <c r="V96" s="570"/>
      <c r="W96" s="570"/>
      <c r="X96" s="571"/>
      <c r="Y96" s="572"/>
      <c r="Z96" s="1166" t="s">
        <v>173</v>
      </c>
      <c r="AA96" s="1168" t="str">
        <f>IF(V97=0,"",IF(V97&gt;=200/3,"○","×"))</f>
        <v>○</v>
      </c>
      <c r="AB96" s="1189"/>
      <c r="AC96" s="562"/>
      <c r="AD96" s="562"/>
      <c r="AE96" s="562"/>
      <c r="AF96" s="562"/>
      <c r="AG96" s="562"/>
      <c r="AH96" s="562"/>
      <c r="AI96" s="562"/>
      <c r="AJ96" s="562"/>
      <c r="AT96" s="559"/>
    </row>
    <row r="97" spans="1:46" s="553" customFormat="1" ht="18.75" customHeight="1" thickBot="1">
      <c r="A97" s="567"/>
      <c r="B97" s="1159"/>
      <c r="C97" s="1160"/>
      <c r="D97" s="1160"/>
      <c r="E97" s="1160"/>
      <c r="F97" s="1171" t="s">
        <v>487</v>
      </c>
      <c r="G97" s="1172"/>
      <c r="H97" s="1172"/>
      <c r="I97" s="1172"/>
      <c r="J97" s="1172"/>
      <c r="K97" s="1172"/>
      <c r="L97" s="1172"/>
      <c r="M97" s="1175">
        <f>SUM('別紙様式2-4 個表_ベースアップ'!AK12:AK111)</f>
        <v>391932.01634574955</v>
      </c>
      <c r="N97" s="1176"/>
      <c r="O97" s="1176"/>
      <c r="P97" s="1176"/>
      <c r="Q97" s="1176"/>
      <c r="R97" s="1176"/>
      <c r="S97" s="1177"/>
      <c r="T97" s="573" t="s">
        <v>2</v>
      </c>
      <c r="U97" s="574" t="s">
        <v>27</v>
      </c>
      <c r="V97" s="1178">
        <f>IFERROR($M$97/$M$96*100,0)</f>
        <v>71.65518648500354</v>
      </c>
      <c r="W97" s="1179"/>
      <c r="X97" s="562" t="s">
        <v>28</v>
      </c>
      <c r="Y97" s="575" t="s">
        <v>348</v>
      </c>
      <c r="Z97" s="1166"/>
      <c r="AA97" s="1169"/>
      <c r="AB97" s="1189"/>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159"/>
      <c r="C98" s="1160"/>
      <c r="D98" s="1160"/>
      <c r="E98" s="1160"/>
      <c r="F98" s="1173"/>
      <c r="G98" s="1174"/>
      <c r="H98" s="1174"/>
      <c r="I98" s="1174"/>
      <c r="J98" s="1174"/>
      <c r="K98" s="1174"/>
      <c r="L98" s="1174"/>
      <c r="M98" s="1180" t="s">
        <v>349</v>
      </c>
      <c r="N98" s="1181"/>
      <c r="O98" s="1182"/>
      <c r="P98" s="1183">
        <f>M97/AF99</f>
        <v>65322.002724291589</v>
      </c>
      <c r="Q98" s="1184"/>
      <c r="R98" s="1184"/>
      <c r="S98" s="1185"/>
      <c r="T98" s="576" t="s">
        <v>350</v>
      </c>
      <c r="U98" s="574"/>
      <c r="V98" s="1186"/>
      <c r="W98" s="1186"/>
      <c r="X98" s="562"/>
      <c r="Y98" s="575"/>
      <c r="Z98" s="1167"/>
      <c r="AA98" s="1170"/>
      <c r="AB98" s="1190"/>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1194">
        <v>4</v>
      </c>
      <c r="P99" s="1194"/>
      <c r="Q99" s="721" t="s">
        <v>11</v>
      </c>
      <c r="R99" s="1194">
        <v>10</v>
      </c>
      <c r="S99" s="1194"/>
      <c r="T99" s="721" t="s">
        <v>12</v>
      </c>
      <c r="U99" s="852" t="s">
        <v>13</v>
      </c>
      <c r="V99" s="852"/>
      <c r="W99" s="721" t="s">
        <v>17</v>
      </c>
      <c r="X99" s="721"/>
      <c r="Y99" s="1194">
        <v>5</v>
      </c>
      <c r="Z99" s="1194"/>
      <c r="AA99" s="721" t="s">
        <v>11</v>
      </c>
      <c r="AB99" s="1194">
        <v>3</v>
      </c>
      <c r="AC99" s="1194"/>
      <c r="AD99" s="721" t="s">
        <v>12</v>
      </c>
      <c r="AE99" s="721" t="s">
        <v>135</v>
      </c>
      <c r="AF99" s="721">
        <f>IF(O99&gt;=1,(Y99*12+AB99)-(O99*12+R99)+1,"")</f>
        <v>6</v>
      </c>
      <c r="AG99" s="852" t="s">
        <v>136</v>
      </c>
      <c r="AH99" s="852"/>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850" t="s">
        <v>488</v>
      </c>
      <c r="C102" s="850"/>
      <c r="D102" s="850"/>
      <c r="E102" s="850"/>
      <c r="F102" s="850"/>
      <c r="G102" s="850"/>
      <c r="H102" s="850"/>
      <c r="I102" s="850"/>
      <c r="J102" s="850"/>
      <c r="K102" s="850"/>
      <c r="L102" s="850"/>
      <c r="M102" s="850"/>
      <c r="N102" s="850"/>
      <c r="O102" s="850"/>
      <c r="P102" s="850"/>
      <c r="Q102" s="850"/>
      <c r="R102" s="850"/>
      <c r="S102" s="850"/>
      <c r="T102" s="850"/>
      <c r="U102" s="850"/>
      <c r="V102" s="850"/>
      <c r="W102" s="850"/>
      <c r="X102" s="850"/>
      <c r="Y102" s="850"/>
      <c r="Z102" s="850"/>
      <c r="AA102" s="850"/>
      <c r="AB102" s="850"/>
      <c r="AC102" s="850"/>
      <c r="AD102" s="850"/>
      <c r="AE102" s="850"/>
      <c r="AF102" s="850"/>
      <c r="AG102" s="850"/>
      <c r="AH102" s="850"/>
      <c r="AI102" s="850"/>
      <c r="AJ102" s="850"/>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888" t="s">
        <v>32</v>
      </c>
      <c r="B106" s="889"/>
      <c r="C106" s="889"/>
      <c r="D106" s="890"/>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24" t="s">
        <v>29</v>
      </c>
      <c r="B107" s="1025"/>
      <c r="C107" s="1025"/>
      <c r="D107" s="1025"/>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2"/>
      <c r="B108" s="913"/>
      <c r="C108" s="913"/>
      <c r="D108" s="913"/>
      <c r="E108" s="246"/>
      <c r="F108" s="244" t="s">
        <v>33</v>
      </c>
      <c r="G108" s="97"/>
      <c r="H108" s="97"/>
      <c r="I108" s="97"/>
      <c r="J108" s="97"/>
      <c r="K108" s="247"/>
      <c r="L108" s="244" t="s">
        <v>140</v>
      </c>
      <c r="M108" s="97"/>
      <c r="N108" s="97"/>
      <c r="O108" s="244"/>
      <c r="P108" s="244"/>
      <c r="Q108" s="248"/>
      <c r="R108" s="249"/>
      <c r="S108" s="244" t="s">
        <v>26</v>
      </c>
      <c r="T108" s="244"/>
      <c r="U108" s="244" t="s">
        <v>27</v>
      </c>
      <c r="V108" s="1083"/>
      <c r="W108" s="1083"/>
      <c r="X108" s="1083"/>
      <c r="Y108" s="1083"/>
      <c r="Z108" s="1083"/>
      <c r="AA108" s="1083"/>
      <c r="AB108" s="1083"/>
      <c r="AC108" s="1083"/>
      <c r="AD108" s="1083"/>
      <c r="AE108" s="1083"/>
      <c r="AF108" s="1083"/>
      <c r="AG108" s="1083"/>
      <c r="AH108" s="1083"/>
      <c r="AI108" s="1083"/>
      <c r="AJ108" s="250" t="s">
        <v>28</v>
      </c>
      <c r="AK108" s="1"/>
    </row>
    <row r="109" spans="1:46" s="59" customFormat="1" ht="18" customHeight="1" thickBot="1">
      <c r="A109" s="912"/>
      <c r="B109" s="913"/>
      <c r="C109" s="913"/>
      <c r="D109" s="913"/>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2"/>
      <c r="B110" s="913"/>
      <c r="C110" s="913"/>
      <c r="D110" s="913"/>
      <c r="E110" s="1034"/>
      <c r="F110" s="1035"/>
      <c r="G110" s="1035"/>
      <c r="H110" s="1035"/>
      <c r="I110" s="1035"/>
      <c r="J110" s="1035"/>
      <c r="K110" s="1035"/>
      <c r="L110" s="1035"/>
      <c r="M110" s="1035"/>
      <c r="N110" s="1035"/>
      <c r="O110" s="1035"/>
      <c r="P110" s="1035"/>
      <c r="Q110" s="1035"/>
      <c r="R110" s="1035"/>
      <c r="S110" s="1035"/>
      <c r="T110" s="1035"/>
      <c r="U110" s="1035"/>
      <c r="V110" s="1035"/>
      <c r="W110" s="1035"/>
      <c r="X110" s="1035"/>
      <c r="Y110" s="1035"/>
      <c r="Z110" s="1035"/>
      <c r="AA110" s="1035"/>
      <c r="AB110" s="1035"/>
      <c r="AC110" s="1035"/>
      <c r="AD110" s="1035"/>
      <c r="AE110" s="1035"/>
      <c r="AF110" s="1035"/>
      <c r="AG110" s="1035"/>
      <c r="AH110" s="1035"/>
      <c r="AI110" s="1035"/>
      <c r="AJ110" s="1036"/>
      <c r="AK110" s="1"/>
    </row>
    <row r="111" spans="1:46" s="59" customFormat="1" ht="12.75" thickBot="1">
      <c r="A111" s="912"/>
      <c r="B111" s="913"/>
      <c r="C111" s="913"/>
      <c r="D111" s="913"/>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4"/>
      <c r="B112" s="915"/>
      <c r="C112" s="915"/>
      <c r="D112" s="915"/>
      <c r="E112" s="256" t="s">
        <v>142</v>
      </c>
      <c r="F112" s="100"/>
      <c r="G112" s="100"/>
      <c r="H112" s="100"/>
      <c r="I112" s="100"/>
      <c r="J112" s="100"/>
      <c r="K112" s="100"/>
      <c r="L112" s="1008" t="s">
        <v>143</v>
      </c>
      <c r="M112" s="1009"/>
      <c r="N112" s="1009"/>
      <c r="O112" s="948"/>
      <c r="P112" s="948"/>
      <c r="Q112" s="257" t="s">
        <v>5</v>
      </c>
      <c r="R112" s="948"/>
      <c r="S112" s="948"/>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81" t="s">
        <v>437</v>
      </c>
      <c r="B113" s="982"/>
      <c r="C113" s="982"/>
      <c r="D113" s="982"/>
      <c r="E113" s="982"/>
      <c r="F113" s="982"/>
      <c r="G113" s="982"/>
      <c r="H113" s="982"/>
      <c r="I113" s="982"/>
      <c r="J113" s="982"/>
      <c r="K113" s="982"/>
      <c r="L113" s="982"/>
      <c r="M113" s="982"/>
      <c r="N113" s="982"/>
      <c r="O113" s="982"/>
      <c r="P113" s="982"/>
      <c r="Q113" s="982"/>
      <c r="R113" s="982"/>
      <c r="S113" s="982"/>
      <c r="T113" s="982"/>
      <c r="U113" s="982"/>
      <c r="V113" s="982"/>
      <c r="W113" s="982"/>
      <c r="X113" s="982"/>
      <c r="Y113" s="982"/>
      <c r="Z113" s="982"/>
      <c r="AA113" s="982"/>
      <c r="AB113" s="982"/>
      <c r="AC113" s="982"/>
      <c r="AD113" s="982"/>
      <c r="AE113" s="982"/>
      <c r="AF113" s="983"/>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8" t="s">
        <v>258</v>
      </c>
      <c r="B116" s="889"/>
      <c r="C116" s="889"/>
      <c r="D116" s="1007"/>
      <c r="E116" s="957"/>
      <c r="F116" s="958"/>
      <c r="G116" s="958"/>
      <c r="H116" s="958"/>
      <c r="I116" s="958"/>
      <c r="J116" s="958"/>
      <c r="K116" s="958"/>
      <c r="L116" s="958"/>
      <c r="M116" s="958"/>
      <c r="N116" s="958"/>
      <c r="O116" s="958"/>
      <c r="P116" s="958"/>
      <c r="Q116" s="958"/>
      <c r="R116" s="958"/>
      <c r="S116" s="958"/>
      <c r="T116" s="958"/>
      <c r="U116" s="958"/>
      <c r="V116" s="958"/>
      <c r="W116" s="958"/>
      <c r="X116" s="958"/>
      <c r="Y116" s="958"/>
      <c r="Z116" s="958"/>
      <c r="AA116" s="958"/>
      <c r="AB116" s="958"/>
      <c r="AC116" s="958"/>
      <c r="AD116" s="958"/>
      <c r="AE116" s="958"/>
      <c r="AF116" s="958"/>
      <c r="AG116" s="958"/>
      <c r="AH116" s="958"/>
      <c r="AI116" s="958"/>
      <c r="AJ116" s="959"/>
      <c r="AK116" s="1"/>
    </row>
    <row r="117" spans="1:37" s="59" customFormat="1" ht="18" customHeight="1" thickBot="1">
      <c r="A117" s="1024" t="s">
        <v>112</v>
      </c>
      <c r="B117" s="1025"/>
      <c r="C117" s="1025"/>
      <c r="D117" s="1029"/>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4"/>
      <c r="B118" s="915"/>
      <c r="C118" s="915"/>
      <c r="D118" s="1030"/>
      <c r="E118" s="237" t="s">
        <v>149</v>
      </c>
      <c r="F118" s="237"/>
      <c r="G118" s="101"/>
      <c r="H118" s="101"/>
      <c r="I118" s="101"/>
      <c r="J118" s="101"/>
      <c r="K118" s="101"/>
      <c r="L118" s="101"/>
      <c r="M118" s="101"/>
      <c r="N118" s="101"/>
      <c r="O118" s="237"/>
      <c r="P118" s="1198"/>
      <c r="Q118" s="1199"/>
      <c r="R118" s="1199"/>
      <c r="S118" s="1199"/>
      <c r="T118" s="1199"/>
      <c r="U118" s="1199"/>
      <c r="V118" s="1199"/>
      <c r="W118" s="1199"/>
      <c r="X118" s="1199"/>
      <c r="Y118" s="1199"/>
      <c r="Z118" s="1199"/>
      <c r="AA118" s="1199"/>
      <c r="AB118" s="1199"/>
      <c r="AC118" s="1199"/>
      <c r="AD118" s="1199"/>
      <c r="AE118" s="1199"/>
      <c r="AF118" s="1199"/>
      <c r="AG118" s="1199"/>
      <c r="AH118" s="1199"/>
      <c r="AI118" s="1199"/>
      <c r="AJ118" s="1200"/>
      <c r="AK118" s="1"/>
    </row>
    <row r="119" spans="1:37" s="59" customFormat="1" ht="26.25" customHeight="1">
      <c r="A119" s="888" t="s">
        <v>32</v>
      </c>
      <c r="B119" s="889"/>
      <c r="C119" s="889"/>
      <c r="D119" s="890"/>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4" t="s">
        <v>29</v>
      </c>
      <c r="B120" s="1025"/>
      <c r="C120" s="1025"/>
      <c r="D120" s="1025"/>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2"/>
      <c r="B121" s="913"/>
      <c r="C121" s="913"/>
      <c r="D121" s="913"/>
      <c r="E121" s="272"/>
      <c r="F121" s="244" t="s">
        <v>33</v>
      </c>
      <c r="G121" s="97"/>
      <c r="H121" s="97"/>
      <c r="I121" s="97"/>
      <c r="J121" s="97"/>
      <c r="K121" s="273"/>
      <c r="L121" s="244" t="s">
        <v>141</v>
      </c>
      <c r="M121" s="97"/>
      <c r="N121" s="97"/>
      <c r="O121" s="244"/>
      <c r="P121" s="244"/>
      <c r="Q121" s="248"/>
      <c r="R121" s="215"/>
      <c r="S121" s="244" t="s">
        <v>26</v>
      </c>
      <c r="T121" s="244"/>
      <c r="U121" s="244" t="s">
        <v>27</v>
      </c>
      <c r="V121" s="1010"/>
      <c r="W121" s="1010"/>
      <c r="X121" s="1010"/>
      <c r="Y121" s="1010"/>
      <c r="Z121" s="1010"/>
      <c r="AA121" s="1010"/>
      <c r="AB121" s="1010"/>
      <c r="AC121" s="1010"/>
      <c r="AD121" s="1010"/>
      <c r="AE121" s="1010"/>
      <c r="AF121" s="1010"/>
      <c r="AG121" s="1010"/>
      <c r="AH121" s="1010"/>
      <c r="AI121" s="1010"/>
      <c r="AJ121" s="250" t="s">
        <v>28</v>
      </c>
      <c r="AK121" s="1"/>
    </row>
    <row r="122" spans="1:37" s="59" customFormat="1" ht="15.75" customHeight="1" thickBot="1">
      <c r="A122" s="912"/>
      <c r="B122" s="913"/>
      <c r="C122" s="913"/>
      <c r="D122" s="913"/>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2"/>
      <c r="B123" s="913"/>
      <c r="C123" s="913"/>
      <c r="D123" s="913"/>
      <c r="E123" s="1031"/>
      <c r="F123" s="1032"/>
      <c r="G123" s="1032"/>
      <c r="H123" s="1032"/>
      <c r="I123" s="1032"/>
      <c r="J123" s="1032"/>
      <c r="K123" s="1032"/>
      <c r="L123" s="1032"/>
      <c r="M123" s="1032"/>
      <c r="N123" s="1032"/>
      <c r="O123" s="1032"/>
      <c r="P123" s="1032"/>
      <c r="Q123" s="1032"/>
      <c r="R123" s="1032"/>
      <c r="S123" s="1032"/>
      <c r="T123" s="1032"/>
      <c r="U123" s="1032"/>
      <c r="V123" s="1032"/>
      <c r="W123" s="1032"/>
      <c r="X123" s="1032"/>
      <c r="Y123" s="1032"/>
      <c r="Z123" s="1032"/>
      <c r="AA123" s="1032"/>
      <c r="AB123" s="1032"/>
      <c r="AC123" s="1032"/>
      <c r="AD123" s="1032"/>
      <c r="AE123" s="1032"/>
      <c r="AF123" s="1032"/>
      <c r="AG123" s="1032"/>
      <c r="AH123" s="1032"/>
      <c r="AI123" s="1032"/>
      <c r="AJ123" s="1033"/>
      <c r="AK123" s="1"/>
    </row>
    <row r="124" spans="1:37" s="59" customFormat="1" ht="14.25" thickBot="1">
      <c r="A124" s="912"/>
      <c r="B124" s="913"/>
      <c r="C124" s="913"/>
      <c r="D124" s="913"/>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4"/>
      <c r="B125" s="915"/>
      <c r="C125" s="915"/>
      <c r="D125" s="915"/>
      <c r="E125" s="256" t="s">
        <v>142</v>
      </c>
      <c r="F125" s="100"/>
      <c r="G125" s="100"/>
      <c r="H125" s="100"/>
      <c r="I125" s="100"/>
      <c r="J125" s="100"/>
      <c r="K125" s="275"/>
      <c r="L125" s="1008" t="s">
        <v>17</v>
      </c>
      <c r="M125" s="1009"/>
      <c r="N125" s="1020"/>
      <c r="O125" s="1020"/>
      <c r="P125" s="257" t="s">
        <v>5</v>
      </c>
      <c r="Q125" s="1020"/>
      <c r="R125" s="1020"/>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81" t="s">
        <v>437</v>
      </c>
      <c r="B126" s="982"/>
      <c r="C126" s="982"/>
      <c r="D126" s="982"/>
      <c r="E126" s="982"/>
      <c r="F126" s="982"/>
      <c r="G126" s="982"/>
      <c r="H126" s="982"/>
      <c r="I126" s="982"/>
      <c r="J126" s="982"/>
      <c r="K126" s="982"/>
      <c r="L126" s="982"/>
      <c r="M126" s="982"/>
      <c r="N126" s="982"/>
      <c r="O126" s="982"/>
      <c r="P126" s="982"/>
      <c r="Q126" s="982"/>
      <c r="R126" s="982"/>
      <c r="S126" s="982"/>
      <c r="T126" s="982"/>
      <c r="U126" s="982"/>
      <c r="V126" s="982"/>
      <c r="W126" s="982"/>
      <c r="X126" s="982"/>
      <c r="Y126" s="982"/>
      <c r="Z126" s="982"/>
      <c r="AA126" s="982"/>
      <c r="AB126" s="982"/>
      <c r="AC126" s="982"/>
      <c r="AD126" s="982"/>
      <c r="AE126" s="982"/>
      <c r="AF126" s="983"/>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84" t="s">
        <v>32</v>
      </c>
      <c r="B129" s="985"/>
      <c r="C129" s="985"/>
      <c r="D129" s="986"/>
      <c r="E129" s="990" t="s">
        <v>352</v>
      </c>
      <c r="F129" s="991"/>
      <c r="G129" s="991"/>
      <c r="H129" s="992"/>
      <c r="I129" s="758"/>
      <c r="J129" s="993" t="s">
        <v>30</v>
      </c>
      <c r="K129" s="993"/>
      <c r="L129" s="993"/>
      <c r="M129" s="759"/>
      <c r="N129" s="994" t="s">
        <v>353</v>
      </c>
      <c r="O129" s="994"/>
      <c r="P129" s="994"/>
      <c r="Q129" s="994"/>
      <c r="R129" s="994"/>
      <c r="S129" s="994"/>
      <c r="T129" s="759"/>
      <c r="U129" s="994" t="s">
        <v>354</v>
      </c>
      <c r="V129" s="994"/>
      <c r="W129" s="994"/>
      <c r="X129" s="994"/>
      <c r="Y129" s="994"/>
      <c r="Z129" s="994"/>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87"/>
      <c r="B130" s="988"/>
      <c r="C130" s="988"/>
      <c r="D130" s="989"/>
      <c r="E130" s="1228" t="s">
        <v>26</v>
      </c>
      <c r="F130" s="1228"/>
      <c r="G130" s="1228"/>
      <c r="H130" s="1228"/>
      <c r="I130" s="759"/>
      <c r="J130" s="993" t="s">
        <v>71</v>
      </c>
      <c r="K130" s="993"/>
      <c r="L130" s="993"/>
      <c r="M130" s="759"/>
      <c r="N130" s="993" t="s">
        <v>355</v>
      </c>
      <c r="O130" s="993"/>
      <c r="P130" s="993"/>
      <c r="Q130" s="993"/>
      <c r="R130" s="993"/>
      <c r="S130" s="993"/>
      <c r="T130" s="759"/>
      <c r="U130" s="1229" t="s">
        <v>31</v>
      </c>
      <c r="V130" s="1229"/>
      <c r="W130" s="1229"/>
      <c r="X130" s="1229"/>
      <c r="Y130" s="1229"/>
      <c r="Z130" s="1229"/>
      <c r="AA130" s="759"/>
      <c r="AB130" s="1229" t="s">
        <v>26</v>
      </c>
      <c r="AC130" s="1229"/>
      <c r="AD130" s="1229"/>
      <c r="AE130" s="588" t="s">
        <v>27</v>
      </c>
      <c r="AF130" s="759"/>
      <c r="AG130" s="759"/>
      <c r="AH130" s="759"/>
      <c r="AI130" s="759"/>
      <c r="AJ130" s="590" t="s">
        <v>28</v>
      </c>
      <c r="AK130" s="553"/>
      <c r="AL130" s="553"/>
      <c r="AM130" s="553"/>
      <c r="AN130" s="553"/>
      <c r="AO130" s="553"/>
      <c r="AP130" s="557"/>
    </row>
    <row r="131" spans="1:42" s="555" customFormat="1" ht="19.5" customHeight="1">
      <c r="A131" s="984" t="s">
        <v>29</v>
      </c>
      <c r="B131" s="985"/>
      <c r="C131" s="985"/>
      <c r="D131" s="986"/>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1207"/>
      <c r="B132" s="1208"/>
      <c r="C132" s="1208"/>
      <c r="D132" s="1209"/>
      <c r="E132" s="761"/>
      <c r="F132" s="593" t="s">
        <v>33</v>
      </c>
      <c r="G132" s="594"/>
      <c r="H132" s="594"/>
      <c r="I132" s="594"/>
      <c r="J132" s="594"/>
      <c r="K132" s="761"/>
      <c r="L132" s="593" t="s">
        <v>140</v>
      </c>
      <c r="M132" s="594"/>
      <c r="N132" s="594"/>
      <c r="O132" s="593"/>
      <c r="P132" s="593"/>
      <c r="Q132" s="595"/>
      <c r="R132" s="760"/>
      <c r="S132" s="593" t="s">
        <v>26</v>
      </c>
      <c r="T132" s="593"/>
      <c r="U132" s="593" t="s">
        <v>27</v>
      </c>
      <c r="V132" s="1201"/>
      <c r="W132" s="1201"/>
      <c r="X132" s="1201"/>
      <c r="Y132" s="1201"/>
      <c r="Z132" s="1201"/>
      <c r="AA132" s="1201"/>
      <c r="AB132" s="1201"/>
      <c r="AC132" s="1201"/>
      <c r="AD132" s="1201"/>
      <c r="AE132" s="1201"/>
      <c r="AF132" s="1201"/>
      <c r="AG132" s="1201"/>
      <c r="AH132" s="1201"/>
      <c r="AI132" s="1201"/>
      <c r="AJ132" s="596" t="s">
        <v>28</v>
      </c>
      <c r="AK132" s="553"/>
      <c r="AL132" s="553"/>
      <c r="AM132" s="553"/>
      <c r="AN132" s="553"/>
    </row>
    <row r="133" spans="1:42" s="555" customFormat="1" ht="18" customHeight="1">
      <c r="A133" s="1207"/>
      <c r="B133" s="1208"/>
      <c r="C133" s="1208"/>
      <c r="D133" s="1209"/>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1207"/>
      <c r="B134" s="1208"/>
      <c r="C134" s="1208"/>
      <c r="D134" s="1209"/>
      <c r="E134" s="1202" t="s">
        <v>522</v>
      </c>
      <c r="F134" s="1203"/>
      <c r="G134" s="1203"/>
      <c r="H134" s="1203"/>
      <c r="I134" s="1203"/>
      <c r="J134" s="1203"/>
      <c r="K134" s="1203"/>
      <c r="L134" s="1203"/>
      <c r="M134" s="1203"/>
      <c r="N134" s="1203"/>
      <c r="O134" s="1203"/>
      <c r="P134" s="1203"/>
      <c r="Q134" s="1203"/>
      <c r="R134" s="1203"/>
      <c r="S134" s="1203"/>
      <c r="T134" s="1203"/>
      <c r="U134" s="1203"/>
      <c r="V134" s="1203"/>
      <c r="W134" s="1203"/>
      <c r="X134" s="1203"/>
      <c r="Y134" s="1203"/>
      <c r="Z134" s="1203"/>
      <c r="AA134" s="1203"/>
      <c r="AB134" s="1203"/>
      <c r="AC134" s="1203"/>
      <c r="AD134" s="1203"/>
      <c r="AE134" s="1203"/>
      <c r="AF134" s="1203"/>
      <c r="AG134" s="1203"/>
      <c r="AH134" s="1203"/>
      <c r="AI134" s="1203"/>
      <c r="AJ134" s="1203"/>
      <c r="AK134" s="557"/>
    </row>
    <row r="135" spans="1:42" s="734" customFormat="1" ht="14.25" thickBot="1">
      <c r="A135" s="1207"/>
      <c r="B135" s="1208"/>
      <c r="C135" s="1208"/>
      <c r="D135" s="1209"/>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87"/>
      <c r="B136" s="988"/>
      <c r="C136" s="988"/>
      <c r="D136" s="989"/>
      <c r="E136" s="742" t="s">
        <v>142</v>
      </c>
      <c r="F136" s="743"/>
      <c r="G136" s="743"/>
      <c r="H136" s="743"/>
      <c r="I136" s="743"/>
      <c r="J136" s="743"/>
      <c r="K136" s="744"/>
      <c r="L136" s="1204" t="s">
        <v>17</v>
      </c>
      <c r="M136" s="1205"/>
      <c r="N136" s="1206">
        <v>4</v>
      </c>
      <c r="O136" s="1206"/>
      <c r="P136" s="745" t="s">
        <v>5</v>
      </c>
      <c r="Q136" s="1206">
        <v>2</v>
      </c>
      <c r="R136" s="1206"/>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81" t="s">
        <v>437</v>
      </c>
      <c r="B137" s="982"/>
      <c r="C137" s="982"/>
      <c r="D137" s="982"/>
      <c r="E137" s="982"/>
      <c r="F137" s="982"/>
      <c r="G137" s="982"/>
      <c r="H137" s="982"/>
      <c r="I137" s="982"/>
      <c r="J137" s="982"/>
      <c r="K137" s="982"/>
      <c r="L137" s="982"/>
      <c r="M137" s="982"/>
      <c r="N137" s="982"/>
      <c r="O137" s="982"/>
      <c r="P137" s="982"/>
      <c r="Q137" s="982"/>
      <c r="R137" s="982"/>
      <c r="S137" s="982"/>
      <c r="T137" s="982"/>
      <c r="U137" s="982"/>
      <c r="V137" s="982"/>
      <c r="W137" s="982"/>
      <c r="X137" s="982"/>
      <c r="Y137" s="982"/>
      <c r="Z137" s="982"/>
      <c r="AA137" s="982"/>
      <c r="AB137" s="982"/>
      <c r="AC137" s="982"/>
      <c r="AD137" s="982"/>
      <c r="AE137" s="982"/>
      <c r="AF137" s="983"/>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8" t="s">
        <v>159</v>
      </c>
      <c r="B141" s="889"/>
      <c r="C141" s="889"/>
      <c r="D141" s="1007"/>
      <c r="E141" s="1021"/>
      <c r="F141" s="1022"/>
      <c r="G141" s="1022"/>
      <c r="H141" s="1022"/>
      <c r="I141" s="1022"/>
      <c r="J141" s="1022"/>
      <c r="K141" s="1022"/>
      <c r="L141" s="1022"/>
      <c r="M141" s="1022"/>
      <c r="N141" s="1022"/>
      <c r="O141" s="1022"/>
      <c r="P141" s="1022"/>
      <c r="Q141" s="1022"/>
      <c r="R141" s="1022"/>
      <c r="S141" s="1022"/>
      <c r="T141" s="1022"/>
      <c r="U141" s="1022"/>
      <c r="V141" s="1022"/>
      <c r="W141" s="1022"/>
      <c r="X141" s="1022"/>
      <c r="Y141" s="1022"/>
      <c r="Z141" s="1022"/>
      <c r="AA141" s="1022"/>
      <c r="AB141" s="1022"/>
      <c r="AC141" s="1022"/>
      <c r="AD141" s="1022"/>
      <c r="AE141" s="1022"/>
      <c r="AF141" s="1022"/>
      <c r="AG141" s="1022"/>
      <c r="AH141" s="1022"/>
      <c r="AI141" s="1022"/>
      <c r="AJ141" s="1023"/>
    </row>
    <row r="142" spans="1:42" s="59" customFormat="1" ht="70.5" customHeight="1" thickBot="1">
      <c r="A142" s="888" t="s">
        <v>214</v>
      </c>
      <c r="B142" s="889"/>
      <c r="C142" s="889"/>
      <c r="D142" s="1007"/>
      <c r="E142" s="1021"/>
      <c r="F142" s="1022"/>
      <c r="G142" s="1022"/>
      <c r="H142" s="1022"/>
      <c r="I142" s="1022"/>
      <c r="J142" s="1022"/>
      <c r="K142" s="1022"/>
      <c r="L142" s="1022"/>
      <c r="M142" s="1022"/>
      <c r="N142" s="1022"/>
      <c r="O142" s="1022"/>
      <c r="P142" s="1022"/>
      <c r="Q142" s="1022"/>
      <c r="R142" s="1022"/>
      <c r="S142" s="1022"/>
      <c r="T142" s="1022"/>
      <c r="U142" s="1022"/>
      <c r="V142" s="1022"/>
      <c r="W142" s="1022"/>
      <c r="X142" s="1022"/>
      <c r="Y142" s="1022"/>
      <c r="Z142" s="1022"/>
      <c r="AA142" s="1022"/>
      <c r="AB142" s="1022"/>
      <c r="AC142" s="1022"/>
      <c r="AD142" s="1022"/>
      <c r="AE142" s="1022"/>
      <c r="AF142" s="1022"/>
      <c r="AG142" s="1022"/>
      <c r="AH142" s="1022"/>
      <c r="AI142" s="1022"/>
      <c r="AJ142" s="1023"/>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81" t="s">
        <v>437</v>
      </c>
      <c r="B154" s="982"/>
      <c r="C154" s="982"/>
      <c r="D154" s="982"/>
      <c r="E154" s="982"/>
      <c r="F154" s="982"/>
      <c r="G154" s="982"/>
      <c r="H154" s="982"/>
      <c r="I154" s="982"/>
      <c r="J154" s="982"/>
      <c r="K154" s="982"/>
      <c r="L154" s="982"/>
      <c r="M154" s="982"/>
      <c r="N154" s="982"/>
      <c r="O154" s="982"/>
      <c r="P154" s="982"/>
      <c r="Q154" s="982"/>
      <c r="R154" s="982"/>
      <c r="S154" s="982"/>
      <c r="T154" s="982"/>
      <c r="U154" s="982"/>
      <c r="V154" s="982"/>
      <c r="W154" s="982"/>
      <c r="X154" s="982"/>
      <c r="Y154" s="982"/>
      <c r="Z154" s="982"/>
      <c r="AA154" s="982"/>
      <c r="AB154" s="982"/>
      <c r="AC154" s="982"/>
      <c r="AD154" s="982"/>
      <c r="AE154" s="982"/>
      <c r="AF154" s="983"/>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6"/>
      <c r="B157" s="315" t="s">
        <v>41</v>
      </c>
      <c r="C157" s="1026" t="s">
        <v>261</v>
      </c>
      <c r="D157" s="1027"/>
      <c r="E157" s="1027"/>
      <c r="F157" s="1027"/>
      <c r="G157" s="1027"/>
      <c r="H157" s="1027"/>
      <c r="I157" s="1027"/>
      <c r="J157" s="1027"/>
      <c r="K157" s="1027"/>
      <c r="L157" s="1027"/>
      <c r="M157" s="1027"/>
      <c r="N157" s="1027"/>
      <c r="O157" s="1027"/>
      <c r="P157" s="1027"/>
      <c r="Q157" s="1027"/>
      <c r="R157" s="1027"/>
      <c r="S157" s="1027"/>
      <c r="T157" s="1027"/>
      <c r="U157" s="1027"/>
      <c r="V157" s="1027"/>
      <c r="W157" s="1027"/>
      <c r="X157" s="1027"/>
      <c r="Y157" s="1027"/>
      <c r="Z157" s="1027"/>
      <c r="AA157" s="1027"/>
      <c r="AB157" s="1027"/>
      <c r="AC157" s="1027"/>
      <c r="AD157" s="1027"/>
      <c r="AE157" s="1027"/>
      <c r="AF157" s="1027"/>
      <c r="AG157" s="1027"/>
      <c r="AH157" s="1027"/>
      <c r="AI157" s="1027"/>
      <c r="AJ157" s="1028"/>
      <c r="AK157" s="1"/>
      <c r="AL157" s="316"/>
    </row>
    <row r="158" spans="1:38" s="59" customFormat="1" ht="15" customHeight="1">
      <c r="A158" s="1017"/>
      <c r="B158" s="1097"/>
      <c r="C158" s="963" t="s">
        <v>196</v>
      </c>
      <c r="D158" s="964"/>
      <c r="E158" s="964"/>
      <c r="F158" s="964"/>
      <c r="G158" s="964"/>
      <c r="H158" s="964"/>
      <c r="I158" s="964"/>
      <c r="J158" s="965"/>
      <c r="K158" s="1099"/>
      <c r="L158" s="952" t="s">
        <v>197</v>
      </c>
      <c r="M158" s="1014" t="s">
        <v>278</v>
      </c>
      <c r="N158" s="913"/>
      <c r="O158" s="913"/>
      <c r="P158" s="913"/>
      <c r="Q158" s="913"/>
      <c r="R158" s="913"/>
      <c r="S158" s="913"/>
      <c r="T158" s="913"/>
      <c r="U158" s="913"/>
      <c r="V158" s="913"/>
      <c r="W158" s="913"/>
      <c r="X158" s="913"/>
      <c r="Y158" s="913"/>
      <c r="Z158" s="913"/>
      <c r="AA158" s="913"/>
      <c r="AB158" s="913"/>
      <c r="AC158" s="913"/>
      <c r="AD158" s="913"/>
      <c r="AE158" s="913"/>
      <c r="AF158" s="913"/>
      <c r="AG158" s="913"/>
      <c r="AH158" s="913"/>
      <c r="AI158" s="913"/>
      <c r="AJ158" s="1015"/>
      <c r="AK158" s="317"/>
      <c r="AL158" s="318"/>
    </row>
    <row r="159" spans="1:38" s="59" customFormat="1" ht="15" customHeight="1" thickBot="1">
      <c r="A159" s="1017"/>
      <c r="B159" s="1098"/>
      <c r="C159" s="963"/>
      <c r="D159" s="964"/>
      <c r="E159" s="964"/>
      <c r="F159" s="964"/>
      <c r="G159" s="964"/>
      <c r="H159" s="964"/>
      <c r="I159" s="964"/>
      <c r="J159" s="965"/>
      <c r="K159" s="1099"/>
      <c r="L159" s="952"/>
      <c r="M159" s="1014"/>
      <c r="N159" s="913"/>
      <c r="O159" s="913"/>
      <c r="P159" s="913"/>
      <c r="Q159" s="913"/>
      <c r="R159" s="913"/>
      <c r="S159" s="913"/>
      <c r="T159" s="913"/>
      <c r="U159" s="913"/>
      <c r="V159" s="913"/>
      <c r="W159" s="913"/>
      <c r="X159" s="913"/>
      <c r="Y159" s="913"/>
      <c r="Z159" s="913"/>
      <c r="AA159" s="913"/>
      <c r="AB159" s="913"/>
      <c r="AC159" s="913"/>
      <c r="AD159" s="913"/>
      <c r="AE159" s="913"/>
      <c r="AF159" s="913"/>
      <c r="AG159" s="913"/>
      <c r="AH159" s="913"/>
      <c r="AI159" s="913"/>
      <c r="AJ159" s="1015"/>
      <c r="AK159" s="317"/>
      <c r="AL159" s="318"/>
    </row>
    <row r="160" spans="1:38" s="59" customFormat="1" ht="75" customHeight="1" thickBot="1">
      <c r="A160" s="1017"/>
      <c r="B160" s="1098"/>
      <c r="C160" s="963"/>
      <c r="D160" s="964"/>
      <c r="E160" s="964"/>
      <c r="F160" s="964"/>
      <c r="G160" s="964"/>
      <c r="H160" s="964"/>
      <c r="I160" s="964"/>
      <c r="J160" s="965"/>
      <c r="K160" s="319"/>
      <c r="L160" s="1100"/>
      <c r="M160" s="949"/>
      <c r="N160" s="950"/>
      <c r="O160" s="950"/>
      <c r="P160" s="950"/>
      <c r="Q160" s="950"/>
      <c r="R160" s="950"/>
      <c r="S160" s="950"/>
      <c r="T160" s="950"/>
      <c r="U160" s="950"/>
      <c r="V160" s="950"/>
      <c r="W160" s="950"/>
      <c r="X160" s="950"/>
      <c r="Y160" s="950"/>
      <c r="Z160" s="950"/>
      <c r="AA160" s="950"/>
      <c r="AB160" s="950"/>
      <c r="AC160" s="950"/>
      <c r="AD160" s="950"/>
      <c r="AE160" s="950"/>
      <c r="AF160" s="950"/>
      <c r="AG160" s="950"/>
      <c r="AH160" s="950"/>
      <c r="AI160" s="950"/>
      <c r="AJ160" s="951"/>
      <c r="AK160" s="1"/>
      <c r="AL160" s="318"/>
    </row>
    <row r="161" spans="1:46" s="59" customFormat="1" ht="17.25" customHeight="1" thickBot="1">
      <c r="A161" s="1017"/>
      <c r="B161" s="1098"/>
      <c r="C161" s="963"/>
      <c r="D161" s="964"/>
      <c r="E161" s="964"/>
      <c r="F161" s="964"/>
      <c r="G161" s="964"/>
      <c r="H161" s="964"/>
      <c r="I161" s="964"/>
      <c r="J161" s="965"/>
      <c r="K161" s="320"/>
      <c r="L161" s="952"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8"/>
      <c r="B162" s="1098"/>
      <c r="C162" s="963"/>
      <c r="D162" s="964"/>
      <c r="E162" s="964"/>
      <c r="F162" s="964"/>
      <c r="G162" s="964"/>
      <c r="H162" s="964"/>
      <c r="I162" s="964"/>
      <c r="J162" s="965"/>
      <c r="K162" s="322"/>
      <c r="L162" s="953"/>
      <c r="M162" s="954"/>
      <c r="N162" s="955"/>
      <c r="O162" s="955"/>
      <c r="P162" s="955"/>
      <c r="Q162" s="955"/>
      <c r="R162" s="955"/>
      <c r="S162" s="955"/>
      <c r="T162" s="955"/>
      <c r="U162" s="955"/>
      <c r="V162" s="955"/>
      <c r="W162" s="955"/>
      <c r="X162" s="955"/>
      <c r="Y162" s="955"/>
      <c r="Z162" s="955"/>
      <c r="AA162" s="955"/>
      <c r="AB162" s="955"/>
      <c r="AC162" s="955"/>
      <c r="AD162" s="955"/>
      <c r="AE162" s="955"/>
      <c r="AF162" s="955"/>
      <c r="AG162" s="955"/>
      <c r="AH162" s="955"/>
      <c r="AI162" s="955"/>
      <c r="AJ162" s="956"/>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81" t="s">
        <v>437</v>
      </c>
      <c r="B164" s="982"/>
      <c r="C164" s="982"/>
      <c r="D164" s="982"/>
      <c r="E164" s="982"/>
      <c r="F164" s="982"/>
      <c r="G164" s="982"/>
      <c r="H164" s="982"/>
      <c r="I164" s="982"/>
      <c r="J164" s="982"/>
      <c r="K164" s="982"/>
      <c r="L164" s="982"/>
      <c r="M164" s="982"/>
      <c r="N164" s="982"/>
      <c r="O164" s="982"/>
      <c r="P164" s="982"/>
      <c r="Q164" s="982"/>
      <c r="R164" s="982"/>
      <c r="S164" s="982"/>
      <c r="T164" s="982"/>
      <c r="U164" s="982"/>
      <c r="V164" s="982"/>
      <c r="W164" s="982"/>
      <c r="X164" s="982"/>
      <c r="Y164" s="982"/>
      <c r="Z164" s="982"/>
      <c r="AA164" s="982"/>
      <c r="AB164" s="982"/>
      <c r="AC164" s="982"/>
      <c r="AD164" s="982"/>
      <c r="AE164" s="982"/>
      <c r="AF164" s="983"/>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6"/>
      <c r="B167" s="331" t="s">
        <v>192</v>
      </c>
      <c r="C167" s="1093" t="s">
        <v>262</v>
      </c>
      <c r="D167" s="1094"/>
      <c r="E167" s="1094"/>
      <c r="F167" s="1094"/>
      <c r="G167" s="1094"/>
      <c r="H167" s="1094"/>
      <c r="I167" s="1094"/>
      <c r="J167" s="1094"/>
      <c r="K167" s="1094"/>
      <c r="L167" s="1094"/>
      <c r="M167" s="1094"/>
      <c r="N167" s="1094"/>
      <c r="O167" s="1094"/>
      <c r="P167" s="1094"/>
      <c r="Q167" s="1094"/>
      <c r="R167" s="1094"/>
      <c r="S167" s="1094"/>
      <c r="T167" s="1094"/>
      <c r="U167" s="1095"/>
      <c r="V167" s="1095"/>
      <c r="W167" s="1095"/>
      <c r="X167" s="1095"/>
      <c r="Y167" s="1095"/>
      <c r="Z167" s="1095"/>
      <c r="AA167" s="1095"/>
      <c r="AB167" s="1095"/>
      <c r="AC167" s="1095"/>
      <c r="AD167" s="1095"/>
      <c r="AE167" s="1095"/>
      <c r="AF167" s="1095"/>
      <c r="AG167" s="1095"/>
      <c r="AH167" s="1095"/>
      <c r="AI167" s="1095"/>
      <c r="AJ167" s="1096"/>
      <c r="AK167" s="52"/>
      <c r="AL167" s="232"/>
    </row>
    <row r="168" spans="1:46" s="59" customFormat="1" ht="27" customHeight="1">
      <c r="A168" s="1017"/>
      <c r="B168" s="1222"/>
      <c r="C168" s="960" t="s">
        <v>203</v>
      </c>
      <c r="D168" s="961"/>
      <c r="E168" s="961"/>
      <c r="F168" s="961"/>
      <c r="G168" s="961"/>
      <c r="H168" s="961"/>
      <c r="I168" s="961"/>
      <c r="J168" s="962"/>
      <c r="K168" s="332"/>
      <c r="L168" s="333" t="s">
        <v>67</v>
      </c>
      <c r="M168" s="1103" t="s">
        <v>42</v>
      </c>
      <c r="N168" s="1104"/>
      <c r="O168" s="1104"/>
      <c r="P168" s="1104"/>
      <c r="Q168" s="1104"/>
      <c r="R168" s="1104"/>
      <c r="S168" s="1104"/>
      <c r="T168" s="1104"/>
      <c r="U168" s="1104"/>
      <c r="V168" s="1104"/>
      <c r="W168" s="1104"/>
      <c r="X168" s="1104"/>
      <c r="Y168" s="1104"/>
      <c r="Z168" s="1104"/>
      <c r="AA168" s="1104"/>
      <c r="AB168" s="1104"/>
      <c r="AC168" s="1104"/>
      <c r="AD168" s="1104"/>
      <c r="AE168" s="1104"/>
      <c r="AF168" s="1104"/>
      <c r="AG168" s="1104"/>
      <c r="AH168" s="1104"/>
      <c r="AI168" s="1104"/>
      <c r="AJ168" s="1105"/>
      <c r="AK168" s="52"/>
      <c r="AL168" s="296"/>
    </row>
    <row r="169" spans="1:46" s="59" customFormat="1" ht="40.5" customHeight="1">
      <c r="A169" s="1017"/>
      <c r="B169" s="1098"/>
      <c r="C169" s="963"/>
      <c r="D169" s="964"/>
      <c r="E169" s="964"/>
      <c r="F169" s="964"/>
      <c r="G169" s="964"/>
      <c r="H169" s="964"/>
      <c r="I169" s="964"/>
      <c r="J169" s="965"/>
      <c r="K169" s="334"/>
      <c r="L169" s="335" t="s">
        <v>200</v>
      </c>
      <c r="M169" s="1084" t="s">
        <v>38</v>
      </c>
      <c r="N169" s="966"/>
      <c r="O169" s="966"/>
      <c r="P169" s="966"/>
      <c r="Q169" s="966"/>
      <c r="R169" s="966"/>
      <c r="S169" s="966"/>
      <c r="T169" s="966"/>
      <c r="U169" s="966"/>
      <c r="V169" s="966"/>
      <c r="W169" s="966"/>
      <c r="X169" s="966"/>
      <c r="Y169" s="966"/>
      <c r="Z169" s="966"/>
      <c r="AA169" s="966"/>
      <c r="AB169" s="966"/>
      <c r="AC169" s="966"/>
      <c r="AD169" s="966"/>
      <c r="AE169" s="966"/>
      <c r="AF169" s="966"/>
      <c r="AG169" s="966"/>
      <c r="AH169" s="966"/>
      <c r="AI169" s="966"/>
      <c r="AJ169" s="1085"/>
      <c r="AK169" s="336"/>
      <c r="AL169" s="337"/>
    </row>
    <row r="170" spans="1:46" s="59" customFormat="1" ht="40.5" customHeight="1">
      <c r="A170" s="1018"/>
      <c r="B170" s="1098"/>
      <c r="C170" s="963"/>
      <c r="D170" s="964"/>
      <c r="E170" s="964"/>
      <c r="F170" s="964"/>
      <c r="G170" s="964"/>
      <c r="H170" s="964"/>
      <c r="I170" s="964"/>
      <c r="J170" s="965"/>
      <c r="K170" s="322"/>
      <c r="L170" s="338" t="s">
        <v>199</v>
      </c>
      <c r="M170" s="1086" t="s">
        <v>43</v>
      </c>
      <c r="N170" s="1087"/>
      <c r="O170" s="1087"/>
      <c r="P170" s="1087"/>
      <c r="Q170" s="1087"/>
      <c r="R170" s="1087"/>
      <c r="S170" s="1087"/>
      <c r="T170" s="1087"/>
      <c r="U170" s="1087"/>
      <c r="V170" s="1087"/>
      <c r="W170" s="1087"/>
      <c r="X170" s="1087"/>
      <c r="Y170" s="1087"/>
      <c r="Z170" s="1087"/>
      <c r="AA170" s="1087"/>
      <c r="AB170" s="1087"/>
      <c r="AC170" s="1087"/>
      <c r="AD170" s="1087"/>
      <c r="AE170" s="1087"/>
      <c r="AF170" s="1087"/>
      <c r="AG170" s="1087"/>
      <c r="AH170" s="1087"/>
      <c r="AI170" s="1087"/>
      <c r="AJ170" s="1088"/>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81" t="s">
        <v>437</v>
      </c>
      <c r="B172" s="982"/>
      <c r="C172" s="982"/>
      <c r="D172" s="982"/>
      <c r="E172" s="982"/>
      <c r="F172" s="982"/>
      <c r="G172" s="982"/>
      <c r="H172" s="982"/>
      <c r="I172" s="982"/>
      <c r="J172" s="982"/>
      <c r="K172" s="982"/>
      <c r="L172" s="982"/>
      <c r="M172" s="982"/>
      <c r="N172" s="982"/>
      <c r="O172" s="982"/>
      <c r="P172" s="982"/>
      <c r="Q172" s="982"/>
      <c r="R172" s="982"/>
      <c r="S172" s="982"/>
      <c r="T172" s="982"/>
      <c r="U172" s="982"/>
      <c r="V172" s="982"/>
      <c r="W172" s="982"/>
      <c r="X172" s="982"/>
      <c r="Y172" s="982"/>
      <c r="Z172" s="982"/>
      <c r="AA172" s="982"/>
      <c r="AB172" s="982"/>
      <c r="AC172" s="982"/>
      <c r="AD172" s="982"/>
      <c r="AE172" s="982"/>
      <c r="AF172" s="983"/>
      <c r="AG172" s="731"/>
      <c r="AH172" s="732" t="s">
        <v>97</v>
      </c>
      <c r="AI172" s="731"/>
      <c r="AJ172" s="763"/>
      <c r="AK172" s="752"/>
    </row>
    <row r="173" spans="1:46" s="59" customFormat="1" ht="28.5" customHeight="1">
      <c r="A173" s="1089" t="s">
        <v>111</v>
      </c>
      <c r="B173" s="1089"/>
      <c r="C173" s="1089"/>
      <c r="D173" s="1089"/>
      <c r="E173" s="1089"/>
      <c r="F173" s="1089"/>
      <c r="G173" s="1089"/>
      <c r="H173" s="1089"/>
      <c r="I173" s="1089"/>
      <c r="J173" s="1089"/>
      <c r="K173" s="1089"/>
      <c r="L173" s="1089"/>
      <c r="M173" s="1089"/>
      <c r="N173" s="1089"/>
      <c r="O173" s="1089"/>
      <c r="P173" s="1089"/>
      <c r="Q173" s="1089"/>
      <c r="R173" s="1089"/>
      <c r="S173" s="1089"/>
      <c r="T173" s="1089"/>
      <c r="U173" s="1089"/>
      <c r="V173" s="1089"/>
      <c r="W173" s="1089"/>
      <c r="X173" s="1089"/>
      <c r="Y173" s="1089"/>
      <c r="Z173" s="1089"/>
      <c r="AA173" s="1089"/>
      <c r="AB173" s="1089"/>
      <c r="AC173" s="1089"/>
      <c r="AD173" s="1089"/>
      <c r="AE173" s="1089"/>
      <c r="AF173" s="1089"/>
      <c r="AG173" s="1089"/>
      <c r="AH173" s="1089"/>
      <c r="AI173" s="1089"/>
      <c r="AJ173" s="1089"/>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1" t="s">
        <v>341</v>
      </c>
      <c r="B176" s="1012"/>
      <c r="C176" s="1012"/>
      <c r="D176" s="1012"/>
      <c r="E176" s="1012"/>
      <c r="F176" s="1012"/>
      <c r="G176" s="1012"/>
      <c r="H176" s="1012"/>
      <c r="I176" s="1012"/>
      <c r="J176" s="1012"/>
      <c r="K176" s="1012"/>
      <c r="L176" s="1012"/>
      <c r="M176" s="1012"/>
      <c r="N176" s="1012"/>
      <c r="O176" s="1012"/>
      <c r="P176" s="1012"/>
      <c r="Q176" s="1012"/>
      <c r="R176" s="1012"/>
      <c r="S176" s="1012"/>
      <c r="T176" s="1012"/>
      <c r="U176" s="1012"/>
      <c r="V176" s="1012"/>
      <c r="W176" s="1012"/>
      <c r="X176" s="1012"/>
      <c r="Y176" s="1012"/>
      <c r="Z176" s="1012"/>
      <c r="AA176" s="1012"/>
      <c r="AB176" s="1012"/>
      <c r="AC176" s="1012"/>
      <c r="AD176" s="1012"/>
      <c r="AE176" s="1012"/>
      <c r="AF176" s="1012"/>
      <c r="AG176" s="1012"/>
      <c r="AH176" s="1012"/>
      <c r="AI176" s="1012"/>
      <c r="AJ176" s="1013"/>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01" t="s">
        <v>40</v>
      </c>
      <c r="B178" s="1091"/>
      <c r="C178" s="1091"/>
      <c r="D178" s="1102"/>
      <c r="E178" s="1090" t="s">
        <v>39</v>
      </c>
      <c r="F178" s="1091"/>
      <c r="G178" s="1091"/>
      <c r="H178" s="1091"/>
      <c r="I178" s="1091"/>
      <c r="J178" s="1091"/>
      <c r="K178" s="1091"/>
      <c r="L178" s="1091"/>
      <c r="M178" s="1091"/>
      <c r="N178" s="1091"/>
      <c r="O178" s="1091"/>
      <c r="P178" s="1091"/>
      <c r="Q178" s="1091"/>
      <c r="R178" s="1091"/>
      <c r="S178" s="1091"/>
      <c r="T178" s="1091"/>
      <c r="U178" s="1091"/>
      <c r="V178" s="1091"/>
      <c r="W178" s="1091"/>
      <c r="X178" s="1091"/>
      <c r="Y178" s="1091"/>
      <c r="Z178" s="1091"/>
      <c r="AA178" s="1091"/>
      <c r="AB178" s="1091"/>
      <c r="AC178" s="1091"/>
      <c r="AD178" s="1091"/>
      <c r="AE178" s="1091"/>
      <c r="AF178" s="1091"/>
      <c r="AG178" s="1091"/>
      <c r="AH178" s="1091"/>
      <c r="AI178" s="1091"/>
      <c r="AJ178" s="1092"/>
      <c r="AK178" s="343"/>
      <c r="AT178" s="71"/>
    </row>
    <row r="179" spans="1:46" s="344" customFormat="1" ht="15" customHeight="1">
      <c r="A179" s="968" t="s">
        <v>308</v>
      </c>
      <c r="B179" s="969"/>
      <c r="C179" s="969"/>
      <c r="D179" s="970"/>
      <c r="E179" s="764"/>
      <c r="F179" s="979" t="s">
        <v>314</v>
      </c>
      <c r="G179" s="979"/>
      <c r="H179" s="979"/>
      <c r="I179" s="979"/>
      <c r="J179" s="979"/>
      <c r="K179" s="979"/>
      <c r="L179" s="979"/>
      <c r="M179" s="979"/>
      <c r="N179" s="979"/>
      <c r="O179" s="979"/>
      <c r="P179" s="979"/>
      <c r="Q179" s="979"/>
      <c r="R179" s="979"/>
      <c r="S179" s="979"/>
      <c r="T179" s="979"/>
      <c r="U179" s="979"/>
      <c r="V179" s="979"/>
      <c r="W179" s="979"/>
      <c r="X179" s="979"/>
      <c r="Y179" s="979"/>
      <c r="Z179" s="979"/>
      <c r="AA179" s="979"/>
      <c r="AB179" s="979"/>
      <c r="AC179" s="979"/>
      <c r="AD179" s="979"/>
      <c r="AE179" s="979"/>
      <c r="AF179" s="979"/>
      <c r="AG179" s="979"/>
      <c r="AH179" s="979"/>
      <c r="AI179" s="979"/>
      <c r="AJ179" s="980"/>
      <c r="AK179" s="343"/>
    </row>
    <row r="180" spans="1:46" s="344" customFormat="1" ht="15" customHeight="1">
      <c r="A180" s="971"/>
      <c r="B180" s="972"/>
      <c r="C180" s="972"/>
      <c r="D180" s="973"/>
      <c r="E180" s="765"/>
      <c r="F180" s="966" t="s">
        <v>315</v>
      </c>
      <c r="G180" s="966"/>
      <c r="H180" s="966"/>
      <c r="I180" s="966"/>
      <c r="J180" s="966"/>
      <c r="K180" s="966"/>
      <c r="L180" s="966"/>
      <c r="M180" s="966"/>
      <c r="N180" s="966"/>
      <c r="O180" s="966"/>
      <c r="P180" s="966"/>
      <c r="Q180" s="966"/>
      <c r="R180" s="966"/>
      <c r="S180" s="966"/>
      <c r="T180" s="966"/>
      <c r="U180" s="966"/>
      <c r="V180" s="966"/>
      <c r="W180" s="966"/>
      <c r="X180" s="966"/>
      <c r="Y180" s="966"/>
      <c r="Z180" s="966"/>
      <c r="AA180" s="966"/>
      <c r="AB180" s="966"/>
      <c r="AC180" s="966"/>
      <c r="AD180" s="966"/>
      <c r="AE180" s="966"/>
      <c r="AF180" s="966"/>
      <c r="AG180" s="966"/>
      <c r="AH180" s="966"/>
      <c r="AI180" s="966"/>
      <c r="AJ180" s="967"/>
      <c r="AK180" s="343"/>
    </row>
    <row r="181" spans="1:46" s="344" customFormat="1" ht="15" customHeight="1">
      <c r="A181" s="971"/>
      <c r="B181" s="972"/>
      <c r="C181" s="972"/>
      <c r="D181" s="973"/>
      <c r="E181" s="765"/>
      <c r="F181" s="966" t="s">
        <v>316</v>
      </c>
      <c r="G181" s="966"/>
      <c r="H181" s="966"/>
      <c r="I181" s="966"/>
      <c r="J181" s="966"/>
      <c r="K181" s="966"/>
      <c r="L181" s="966"/>
      <c r="M181" s="966"/>
      <c r="N181" s="966"/>
      <c r="O181" s="966"/>
      <c r="P181" s="966"/>
      <c r="Q181" s="966"/>
      <c r="R181" s="966"/>
      <c r="S181" s="966"/>
      <c r="T181" s="966"/>
      <c r="U181" s="966"/>
      <c r="V181" s="966"/>
      <c r="W181" s="966"/>
      <c r="X181" s="966"/>
      <c r="Y181" s="966"/>
      <c r="Z181" s="966"/>
      <c r="AA181" s="966"/>
      <c r="AB181" s="966"/>
      <c r="AC181" s="966"/>
      <c r="AD181" s="966"/>
      <c r="AE181" s="966"/>
      <c r="AF181" s="966"/>
      <c r="AG181" s="966"/>
      <c r="AH181" s="966"/>
      <c r="AI181" s="966"/>
      <c r="AJ181" s="967"/>
      <c r="AK181" s="343"/>
    </row>
    <row r="182" spans="1:46" s="344" customFormat="1" ht="15" customHeight="1">
      <c r="A182" s="974"/>
      <c r="B182" s="975"/>
      <c r="C182" s="975"/>
      <c r="D182" s="976"/>
      <c r="E182" s="766"/>
      <c r="F182" s="977" t="s">
        <v>317</v>
      </c>
      <c r="G182" s="977"/>
      <c r="H182" s="977"/>
      <c r="I182" s="977"/>
      <c r="J182" s="977"/>
      <c r="K182" s="977"/>
      <c r="L182" s="977"/>
      <c r="M182" s="977"/>
      <c r="N182" s="977"/>
      <c r="O182" s="977"/>
      <c r="P182" s="977"/>
      <c r="Q182" s="977"/>
      <c r="R182" s="977"/>
      <c r="S182" s="977"/>
      <c r="T182" s="977"/>
      <c r="U182" s="977"/>
      <c r="V182" s="977"/>
      <c r="W182" s="977"/>
      <c r="X182" s="977"/>
      <c r="Y182" s="977"/>
      <c r="Z182" s="977"/>
      <c r="AA182" s="977"/>
      <c r="AB182" s="977"/>
      <c r="AC182" s="977"/>
      <c r="AD182" s="977"/>
      <c r="AE182" s="977"/>
      <c r="AF182" s="977"/>
      <c r="AG182" s="977"/>
      <c r="AH182" s="977"/>
      <c r="AI182" s="977"/>
      <c r="AJ182" s="978"/>
      <c r="AK182" s="343"/>
    </row>
    <row r="183" spans="1:46" s="344" customFormat="1" ht="30" customHeight="1">
      <c r="A183" s="968" t="s">
        <v>309</v>
      </c>
      <c r="B183" s="969"/>
      <c r="C183" s="969"/>
      <c r="D183" s="970"/>
      <c r="E183" s="764"/>
      <c r="F183" s="979" t="s">
        <v>343</v>
      </c>
      <c r="G183" s="979"/>
      <c r="H183" s="979"/>
      <c r="I183" s="979"/>
      <c r="J183" s="979"/>
      <c r="K183" s="979"/>
      <c r="L183" s="979"/>
      <c r="M183" s="979"/>
      <c r="N183" s="979"/>
      <c r="O183" s="979"/>
      <c r="P183" s="979"/>
      <c r="Q183" s="979"/>
      <c r="R183" s="979"/>
      <c r="S183" s="979"/>
      <c r="T183" s="979"/>
      <c r="U183" s="979"/>
      <c r="V183" s="979"/>
      <c r="W183" s="979"/>
      <c r="X183" s="979"/>
      <c r="Y183" s="979"/>
      <c r="Z183" s="979"/>
      <c r="AA183" s="979"/>
      <c r="AB183" s="979"/>
      <c r="AC183" s="979"/>
      <c r="AD183" s="979"/>
      <c r="AE183" s="979"/>
      <c r="AF183" s="979"/>
      <c r="AG183" s="979"/>
      <c r="AH183" s="979"/>
      <c r="AI183" s="979"/>
      <c r="AJ183" s="980"/>
      <c r="AK183" s="343"/>
    </row>
    <row r="184" spans="1:46" s="59" customFormat="1" ht="15" customHeight="1">
      <c r="A184" s="971"/>
      <c r="B184" s="972"/>
      <c r="C184" s="972"/>
      <c r="D184" s="973"/>
      <c r="E184" s="765"/>
      <c r="F184" s="966" t="s">
        <v>318</v>
      </c>
      <c r="G184" s="966"/>
      <c r="H184" s="966"/>
      <c r="I184" s="966"/>
      <c r="J184" s="966"/>
      <c r="K184" s="966"/>
      <c r="L184" s="966"/>
      <c r="M184" s="966"/>
      <c r="N184" s="966"/>
      <c r="O184" s="966"/>
      <c r="P184" s="966"/>
      <c r="Q184" s="966"/>
      <c r="R184" s="966"/>
      <c r="S184" s="966"/>
      <c r="T184" s="966"/>
      <c r="U184" s="966"/>
      <c r="V184" s="966"/>
      <c r="W184" s="966"/>
      <c r="X184" s="966"/>
      <c r="Y184" s="966"/>
      <c r="Z184" s="966"/>
      <c r="AA184" s="966"/>
      <c r="AB184" s="966"/>
      <c r="AC184" s="966"/>
      <c r="AD184" s="966"/>
      <c r="AE184" s="966"/>
      <c r="AF184" s="966"/>
      <c r="AG184" s="966"/>
      <c r="AH184" s="966"/>
      <c r="AI184" s="966"/>
      <c r="AJ184" s="967"/>
      <c r="AK184" s="343"/>
    </row>
    <row r="185" spans="1:46" s="59" customFormat="1" ht="15" customHeight="1">
      <c r="A185" s="971"/>
      <c r="B185" s="972"/>
      <c r="C185" s="972"/>
      <c r="D185" s="973"/>
      <c r="E185" s="765"/>
      <c r="F185" s="966" t="s">
        <v>319</v>
      </c>
      <c r="G185" s="966"/>
      <c r="H185" s="966"/>
      <c r="I185" s="966"/>
      <c r="J185" s="966"/>
      <c r="K185" s="966"/>
      <c r="L185" s="966"/>
      <c r="M185" s="966"/>
      <c r="N185" s="966"/>
      <c r="O185" s="966"/>
      <c r="P185" s="966"/>
      <c r="Q185" s="966"/>
      <c r="R185" s="966"/>
      <c r="S185" s="966"/>
      <c r="T185" s="966"/>
      <c r="U185" s="966"/>
      <c r="V185" s="966"/>
      <c r="W185" s="966"/>
      <c r="X185" s="966"/>
      <c r="Y185" s="966"/>
      <c r="Z185" s="966"/>
      <c r="AA185" s="966"/>
      <c r="AB185" s="966"/>
      <c r="AC185" s="966"/>
      <c r="AD185" s="966"/>
      <c r="AE185" s="966"/>
      <c r="AF185" s="966"/>
      <c r="AG185" s="966"/>
      <c r="AH185" s="966"/>
      <c r="AI185" s="966"/>
      <c r="AJ185" s="967"/>
      <c r="AK185" s="343"/>
    </row>
    <row r="186" spans="1:46" s="59" customFormat="1" ht="15" customHeight="1">
      <c r="A186" s="974"/>
      <c r="B186" s="975"/>
      <c r="C186" s="975"/>
      <c r="D186" s="976"/>
      <c r="E186" s="766"/>
      <c r="F186" s="977" t="s">
        <v>320</v>
      </c>
      <c r="G186" s="977"/>
      <c r="H186" s="977"/>
      <c r="I186" s="977"/>
      <c r="J186" s="977"/>
      <c r="K186" s="977"/>
      <c r="L186" s="977"/>
      <c r="M186" s="977"/>
      <c r="N186" s="977"/>
      <c r="O186" s="977"/>
      <c r="P186" s="977"/>
      <c r="Q186" s="977"/>
      <c r="R186" s="977"/>
      <c r="S186" s="977"/>
      <c r="T186" s="977"/>
      <c r="U186" s="977"/>
      <c r="V186" s="977"/>
      <c r="W186" s="977"/>
      <c r="X186" s="977"/>
      <c r="Y186" s="977"/>
      <c r="Z186" s="977"/>
      <c r="AA186" s="977"/>
      <c r="AB186" s="977"/>
      <c r="AC186" s="977"/>
      <c r="AD186" s="977"/>
      <c r="AE186" s="977"/>
      <c r="AF186" s="977"/>
      <c r="AG186" s="977"/>
      <c r="AH186" s="977"/>
      <c r="AI186" s="977"/>
      <c r="AJ186" s="978"/>
      <c r="AK186" s="343"/>
    </row>
    <row r="187" spans="1:46" s="59" customFormat="1" ht="15" customHeight="1">
      <c r="A187" s="968" t="s">
        <v>310</v>
      </c>
      <c r="B187" s="969"/>
      <c r="C187" s="969"/>
      <c r="D187" s="970"/>
      <c r="E187" s="764"/>
      <c r="F187" s="979" t="s">
        <v>321</v>
      </c>
      <c r="G187" s="979"/>
      <c r="H187" s="979"/>
      <c r="I187" s="979"/>
      <c r="J187" s="979"/>
      <c r="K187" s="979"/>
      <c r="L187" s="979"/>
      <c r="M187" s="979"/>
      <c r="N187" s="979"/>
      <c r="O187" s="979"/>
      <c r="P187" s="979"/>
      <c r="Q187" s="979"/>
      <c r="R187" s="979"/>
      <c r="S187" s="979"/>
      <c r="T187" s="979"/>
      <c r="U187" s="979"/>
      <c r="V187" s="979"/>
      <c r="W187" s="979"/>
      <c r="X187" s="979"/>
      <c r="Y187" s="979"/>
      <c r="Z187" s="979"/>
      <c r="AA187" s="979"/>
      <c r="AB187" s="979"/>
      <c r="AC187" s="979"/>
      <c r="AD187" s="979"/>
      <c r="AE187" s="979"/>
      <c r="AF187" s="979"/>
      <c r="AG187" s="979"/>
      <c r="AH187" s="979"/>
      <c r="AI187" s="979"/>
      <c r="AJ187" s="980"/>
      <c r="AK187" s="343"/>
    </row>
    <row r="188" spans="1:46" s="59" customFormat="1" ht="30" customHeight="1">
      <c r="A188" s="971"/>
      <c r="B188" s="972"/>
      <c r="C188" s="972"/>
      <c r="D188" s="973"/>
      <c r="E188" s="765"/>
      <c r="F188" s="966" t="s">
        <v>322</v>
      </c>
      <c r="G188" s="966"/>
      <c r="H188" s="966"/>
      <c r="I188" s="966"/>
      <c r="J188" s="966"/>
      <c r="K188" s="966"/>
      <c r="L188" s="966"/>
      <c r="M188" s="966"/>
      <c r="N188" s="966"/>
      <c r="O188" s="966"/>
      <c r="P188" s="966"/>
      <c r="Q188" s="966"/>
      <c r="R188" s="966"/>
      <c r="S188" s="966"/>
      <c r="T188" s="966"/>
      <c r="U188" s="966"/>
      <c r="V188" s="966"/>
      <c r="W188" s="966"/>
      <c r="X188" s="966"/>
      <c r="Y188" s="966"/>
      <c r="Z188" s="966"/>
      <c r="AA188" s="966"/>
      <c r="AB188" s="966"/>
      <c r="AC188" s="966"/>
      <c r="AD188" s="966"/>
      <c r="AE188" s="966"/>
      <c r="AF188" s="966"/>
      <c r="AG188" s="966"/>
      <c r="AH188" s="966"/>
      <c r="AI188" s="966"/>
      <c r="AJ188" s="967"/>
      <c r="AK188" s="343"/>
    </row>
    <row r="189" spans="1:46" s="59" customFormat="1" ht="15" customHeight="1">
      <c r="A189" s="971"/>
      <c r="B189" s="972"/>
      <c r="C189" s="972"/>
      <c r="D189" s="973"/>
      <c r="E189" s="765"/>
      <c r="F189" s="966" t="s">
        <v>323</v>
      </c>
      <c r="G189" s="966"/>
      <c r="H189" s="966"/>
      <c r="I189" s="966"/>
      <c r="J189" s="966"/>
      <c r="K189" s="966"/>
      <c r="L189" s="966"/>
      <c r="M189" s="966"/>
      <c r="N189" s="966"/>
      <c r="O189" s="966"/>
      <c r="P189" s="966"/>
      <c r="Q189" s="966"/>
      <c r="R189" s="966"/>
      <c r="S189" s="966"/>
      <c r="T189" s="966"/>
      <c r="U189" s="966"/>
      <c r="V189" s="966"/>
      <c r="W189" s="966"/>
      <c r="X189" s="966"/>
      <c r="Y189" s="966"/>
      <c r="Z189" s="966"/>
      <c r="AA189" s="966"/>
      <c r="AB189" s="966"/>
      <c r="AC189" s="966"/>
      <c r="AD189" s="966"/>
      <c r="AE189" s="966"/>
      <c r="AF189" s="966"/>
      <c r="AG189" s="966"/>
      <c r="AH189" s="966"/>
      <c r="AI189" s="966"/>
      <c r="AJ189" s="967"/>
      <c r="AK189" s="343"/>
    </row>
    <row r="190" spans="1:46" s="59" customFormat="1" ht="15" customHeight="1">
      <c r="A190" s="971"/>
      <c r="B190" s="972"/>
      <c r="C190" s="972"/>
      <c r="D190" s="973"/>
      <c r="E190" s="765"/>
      <c r="F190" s="966" t="s">
        <v>324</v>
      </c>
      <c r="G190" s="966"/>
      <c r="H190" s="966"/>
      <c r="I190" s="966"/>
      <c r="J190" s="966"/>
      <c r="K190" s="966"/>
      <c r="L190" s="966"/>
      <c r="M190" s="966"/>
      <c r="N190" s="966"/>
      <c r="O190" s="966"/>
      <c r="P190" s="966"/>
      <c r="Q190" s="966"/>
      <c r="R190" s="966"/>
      <c r="S190" s="966"/>
      <c r="T190" s="966"/>
      <c r="U190" s="966"/>
      <c r="V190" s="966"/>
      <c r="W190" s="966"/>
      <c r="X190" s="966"/>
      <c r="Y190" s="966"/>
      <c r="Z190" s="966"/>
      <c r="AA190" s="966"/>
      <c r="AB190" s="966"/>
      <c r="AC190" s="966"/>
      <c r="AD190" s="966"/>
      <c r="AE190" s="966"/>
      <c r="AF190" s="966"/>
      <c r="AG190" s="966"/>
      <c r="AH190" s="966"/>
      <c r="AI190" s="966"/>
      <c r="AJ190" s="967"/>
      <c r="AK190" s="343"/>
    </row>
    <row r="191" spans="1:46" s="59" customFormat="1" ht="15" customHeight="1">
      <c r="A191" s="974"/>
      <c r="B191" s="975"/>
      <c r="C191" s="975"/>
      <c r="D191" s="976"/>
      <c r="E191" s="766"/>
      <c r="F191" s="977" t="s">
        <v>337</v>
      </c>
      <c r="G191" s="977"/>
      <c r="H191" s="977"/>
      <c r="I191" s="977"/>
      <c r="J191" s="977"/>
      <c r="K191" s="977"/>
      <c r="L191" s="977"/>
      <c r="M191" s="977"/>
      <c r="N191" s="977"/>
      <c r="O191" s="977"/>
      <c r="P191" s="977"/>
      <c r="Q191" s="977"/>
      <c r="R191" s="977"/>
      <c r="S191" s="977"/>
      <c r="T191" s="977"/>
      <c r="U191" s="977"/>
      <c r="V191" s="977"/>
      <c r="W191" s="977"/>
      <c r="X191" s="977"/>
      <c r="Y191" s="977"/>
      <c r="Z191" s="977"/>
      <c r="AA191" s="977"/>
      <c r="AB191" s="977"/>
      <c r="AC191" s="977"/>
      <c r="AD191" s="977"/>
      <c r="AE191" s="977"/>
      <c r="AF191" s="977"/>
      <c r="AG191" s="977"/>
      <c r="AH191" s="977"/>
      <c r="AI191" s="977"/>
      <c r="AJ191" s="978"/>
      <c r="AK191" s="343"/>
    </row>
    <row r="192" spans="1:46" s="59" customFormat="1" ht="30" customHeight="1">
      <c r="A192" s="968" t="s">
        <v>311</v>
      </c>
      <c r="B192" s="969"/>
      <c r="C192" s="969"/>
      <c r="D192" s="970"/>
      <c r="E192" s="764"/>
      <c r="F192" s="979" t="s">
        <v>325</v>
      </c>
      <c r="G192" s="979"/>
      <c r="H192" s="979"/>
      <c r="I192" s="979"/>
      <c r="J192" s="979"/>
      <c r="K192" s="979"/>
      <c r="L192" s="979"/>
      <c r="M192" s="979"/>
      <c r="N192" s="979"/>
      <c r="O192" s="979"/>
      <c r="P192" s="979"/>
      <c r="Q192" s="979"/>
      <c r="R192" s="979"/>
      <c r="S192" s="979"/>
      <c r="T192" s="979"/>
      <c r="U192" s="979"/>
      <c r="V192" s="979"/>
      <c r="W192" s="979"/>
      <c r="X192" s="979"/>
      <c r="Y192" s="979"/>
      <c r="Z192" s="979"/>
      <c r="AA192" s="979"/>
      <c r="AB192" s="979"/>
      <c r="AC192" s="979"/>
      <c r="AD192" s="979"/>
      <c r="AE192" s="979"/>
      <c r="AF192" s="979"/>
      <c r="AG192" s="979"/>
      <c r="AH192" s="979"/>
      <c r="AI192" s="979"/>
      <c r="AJ192" s="980"/>
      <c r="AK192" s="343"/>
    </row>
    <row r="193" spans="1:52" s="59" customFormat="1" ht="15" customHeight="1">
      <c r="A193" s="971"/>
      <c r="B193" s="972"/>
      <c r="C193" s="972"/>
      <c r="D193" s="973"/>
      <c r="E193" s="765"/>
      <c r="F193" s="966" t="s">
        <v>326</v>
      </c>
      <c r="G193" s="966"/>
      <c r="H193" s="966"/>
      <c r="I193" s="966"/>
      <c r="J193" s="966"/>
      <c r="K193" s="966"/>
      <c r="L193" s="966"/>
      <c r="M193" s="966"/>
      <c r="N193" s="966"/>
      <c r="O193" s="966"/>
      <c r="P193" s="966"/>
      <c r="Q193" s="966"/>
      <c r="R193" s="966"/>
      <c r="S193" s="966"/>
      <c r="T193" s="966"/>
      <c r="U193" s="966"/>
      <c r="V193" s="966"/>
      <c r="W193" s="966"/>
      <c r="X193" s="966"/>
      <c r="Y193" s="966"/>
      <c r="Z193" s="966"/>
      <c r="AA193" s="966"/>
      <c r="AB193" s="966"/>
      <c r="AC193" s="966"/>
      <c r="AD193" s="966"/>
      <c r="AE193" s="966"/>
      <c r="AF193" s="966"/>
      <c r="AG193" s="966"/>
      <c r="AH193" s="966"/>
      <c r="AI193" s="966"/>
      <c r="AJ193" s="967"/>
      <c r="AK193" s="343"/>
    </row>
    <row r="194" spans="1:52" s="59" customFormat="1" ht="15" customHeight="1">
      <c r="A194" s="971"/>
      <c r="B194" s="972"/>
      <c r="C194" s="972"/>
      <c r="D194" s="973"/>
      <c r="E194" s="765"/>
      <c r="F194" s="966" t="s">
        <v>327</v>
      </c>
      <c r="G194" s="966"/>
      <c r="H194" s="966"/>
      <c r="I194" s="966"/>
      <c r="J194" s="966"/>
      <c r="K194" s="966"/>
      <c r="L194" s="966"/>
      <c r="M194" s="966"/>
      <c r="N194" s="966"/>
      <c r="O194" s="966"/>
      <c r="P194" s="966"/>
      <c r="Q194" s="966"/>
      <c r="R194" s="966"/>
      <c r="S194" s="966"/>
      <c r="T194" s="966"/>
      <c r="U194" s="966"/>
      <c r="V194" s="966"/>
      <c r="W194" s="966"/>
      <c r="X194" s="966"/>
      <c r="Y194" s="966"/>
      <c r="Z194" s="966"/>
      <c r="AA194" s="966"/>
      <c r="AB194" s="966"/>
      <c r="AC194" s="966"/>
      <c r="AD194" s="966"/>
      <c r="AE194" s="966"/>
      <c r="AF194" s="966"/>
      <c r="AG194" s="966"/>
      <c r="AH194" s="966"/>
      <c r="AI194" s="966"/>
      <c r="AJ194" s="967"/>
      <c r="AK194" s="343"/>
    </row>
    <row r="195" spans="1:52" s="59" customFormat="1" ht="15" customHeight="1">
      <c r="A195" s="974"/>
      <c r="B195" s="975"/>
      <c r="C195" s="975"/>
      <c r="D195" s="976"/>
      <c r="E195" s="766"/>
      <c r="F195" s="977" t="s">
        <v>328</v>
      </c>
      <c r="G195" s="977"/>
      <c r="H195" s="977"/>
      <c r="I195" s="977"/>
      <c r="J195" s="977"/>
      <c r="K195" s="977"/>
      <c r="L195" s="977"/>
      <c r="M195" s="977"/>
      <c r="N195" s="977"/>
      <c r="O195" s="977"/>
      <c r="P195" s="977"/>
      <c r="Q195" s="977"/>
      <c r="R195" s="977"/>
      <c r="S195" s="977"/>
      <c r="T195" s="977"/>
      <c r="U195" s="977"/>
      <c r="V195" s="977"/>
      <c r="W195" s="977"/>
      <c r="X195" s="977"/>
      <c r="Y195" s="977"/>
      <c r="Z195" s="977"/>
      <c r="AA195" s="977"/>
      <c r="AB195" s="977"/>
      <c r="AC195" s="977"/>
      <c r="AD195" s="977"/>
      <c r="AE195" s="977"/>
      <c r="AF195" s="977"/>
      <c r="AG195" s="977"/>
      <c r="AH195" s="977"/>
      <c r="AI195" s="977"/>
      <c r="AJ195" s="978"/>
      <c r="AK195" s="343"/>
    </row>
    <row r="196" spans="1:52" s="59" customFormat="1" ht="15" customHeight="1">
      <c r="A196" s="968" t="s">
        <v>313</v>
      </c>
      <c r="B196" s="969"/>
      <c r="C196" s="969"/>
      <c r="D196" s="970"/>
      <c r="E196" s="764"/>
      <c r="F196" s="979" t="s">
        <v>329</v>
      </c>
      <c r="G196" s="979"/>
      <c r="H196" s="979"/>
      <c r="I196" s="979"/>
      <c r="J196" s="979"/>
      <c r="K196" s="979"/>
      <c r="L196" s="979"/>
      <c r="M196" s="979"/>
      <c r="N196" s="979"/>
      <c r="O196" s="979"/>
      <c r="P196" s="979"/>
      <c r="Q196" s="979"/>
      <c r="R196" s="979"/>
      <c r="S196" s="979"/>
      <c r="T196" s="979"/>
      <c r="U196" s="979"/>
      <c r="V196" s="979"/>
      <c r="W196" s="979"/>
      <c r="X196" s="979"/>
      <c r="Y196" s="979"/>
      <c r="Z196" s="979"/>
      <c r="AA196" s="979"/>
      <c r="AB196" s="979"/>
      <c r="AC196" s="979"/>
      <c r="AD196" s="979"/>
      <c r="AE196" s="979"/>
      <c r="AF196" s="979"/>
      <c r="AG196" s="979"/>
      <c r="AH196" s="979"/>
      <c r="AI196" s="979"/>
      <c r="AJ196" s="980"/>
      <c r="AK196" s="52"/>
    </row>
    <row r="197" spans="1:52" s="59" customFormat="1" ht="30" customHeight="1">
      <c r="A197" s="971"/>
      <c r="B197" s="972"/>
      <c r="C197" s="972"/>
      <c r="D197" s="973"/>
      <c r="E197" s="765"/>
      <c r="F197" s="966" t="s">
        <v>330</v>
      </c>
      <c r="G197" s="966"/>
      <c r="H197" s="966"/>
      <c r="I197" s="966"/>
      <c r="J197" s="966"/>
      <c r="K197" s="966"/>
      <c r="L197" s="966"/>
      <c r="M197" s="966"/>
      <c r="N197" s="966"/>
      <c r="O197" s="966"/>
      <c r="P197" s="966"/>
      <c r="Q197" s="966"/>
      <c r="R197" s="966"/>
      <c r="S197" s="966"/>
      <c r="T197" s="966"/>
      <c r="U197" s="966"/>
      <c r="V197" s="966"/>
      <c r="W197" s="966"/>
      <c r="X197" s="966"/>
      <c r="Y197" s="966"/>
      <c r="Z197" s="966"/>
      <c r="AA197" s="966"/>
      <c r="AB197" s="966"/>
      <c r="AC197" s="966"/>
      <c r="AD197" s="966"/>
      <c r="AE197" s="966"/>
      <c r="AF197" s="966"/>
      <c r="AG197" s="966"/>
      <c r="AH197" s="966"/>
      <c r="AI197" s="966"/>
      <c r="AJ197" s="967"/>
    </row>
    <row r="198" spans="1:52" s="59" customFormat="1" ht="15" customHeight="1">
      <c r="A198" s="971"/>
      <c r="B198" s="972"/>
      <c r="C198" s="972"/>
      <c r="D198" s="973"/>
      <c r="E198" s="765"/>
      <c r="F198" s="966" t="s">
        <v>331</v>
      </c>
      <c r="G198" s="966"/>
      <c r="H198" s="966"/>
      <c r="I198" s="966"/>
      <c r="J198" s="966"/>
      <c r="K198" s="966"/>
      <c r="L198" s="966"/>
      <c r="M198" s="966"/>
      <c r="N198" s="966"/>
      <c r="O198" s="966"/>
      <c r="P198" s="966"/>
      <c r="Q198" s="966"/>
      <c r="R198" s="966"/>
      <c r="S198" s="966"/>
      <c r="T198" s="966"/>
      <c r="U198" s="966"/>
      <c r="V198" s="966"/>
      <c r="W198" s="966"/>
      <c r="X198" s="966"/>
      <c r="Y198" s="966"/>
      <c r="Z198" s="966"/>
      <c r="AA198" s="966"/>
      <c r="AB198" s="966"/>
      <c r="AC198" s="966"/>
      <c r="AD198" s="966"/>
      <c r="AE198" s="966"/>
      <c r="AF198" s="966"/>
      <c r="AG198" s="966"/>
      <c r="AH198" s="966"/>
      <c r="AI198" s="966"/>
      <c r="AJ198" s="967"/>
    </row>
    <row r="199" spans="1:52" s="59" customFormat="1" ht="15" customHeight="1">
      <c r="A199" s="974"/>
      <c r="B199" s="975"/>
      <c r="C199" s="975"/>
      <c r="D199" s="976"/>
      <c r="E199" s="766"/>
      <c r="F199" s="977" t="s">
        <v>332</v>
      </c>
      <c r="G199" s="977"/>
      <c r="H199" s="977"/>
      <c r="I199" s="977"/>
      <c r="J199" s="977"/>
      <c r="K199" s="977"/>
      <c r="L199" s="977"/>
      <c r="M199" s="977"/>
      <c r="N199" s="977"/>
      <c r="O199" s="977"/>
      <c r="P199" s="977"/>
      <c r="Q199" s="977"/>
      <c r="R199" s="977"/>
      <c r="S199" s="977"/>
      <c r="T199" s="977"/>
      <c r="U199" s="977"/>
      <c r="V199" s="977"/>
      <c r="W199" s="977"/>
      <c r="X199" s="977"/>
      <c r="Y199" s="977"/>
      <c r="Z199" s="977"/>
      <c r="AA199" s="977"/>
      <c r="AB199" s="977"/>
      <c r="AC199" s="977"/>
      <c r="AD199" s="977"/>
      <c r="AE199" s="977"/>
      <c r="AF199" s="977"/>
      <c r="AG199" s="977"/>
      <c r="AH199" s="977"/>
      <c r="AI199" s="977"/>
      <c r="AJ199" s="978"/>
    </row>
    <row r="200" spans="1:52" s="59" customFormat="1" ht="30" customHeight="1">
      <c r="A200" s="968" t="s">
        <v>312</v>
      </c>
      <c r="B200" s="969"/>
      <c r="C200" s="969"/>
      <c r="D200" s="970"/>
      <c r="E200" s="764"/>
      <c r="F200" s="979" t="s">
        <v>333</v>
      </c>
      <c r="G200" s="979"/>
      <c r="H200" s="979"/>
      <c r="I200" s="979"/>
      <c r="J200" s="979"/>
      <c r="K200" s="979"/>
      <c r="L200" s="979"/>
      <c r="M200" s="979"/>
      <c r="N200" s="979"/>
      <c r="O200" s="979"/>
      <c r="P200" s="979"/>
      <c r="Q200" s="979"/>
      <c r="R200" s="979"/>
      <c r="S200" s="979"/>
      <c r="T200" s="979"/>
      <c r="U200" s="979"/>
      <c r="V200" s="979"/>
      <c r="W200" s="979"/>
      <c r="X200" s="979"/>
      <c r="Y200" s="979"/>
      <c r="Z200" s="979"/>
      <c r="AA200" s="979"/>
      <c r="AB200" s="979"/>
      <c r="AC200" s="979"/>
      <c r="AD200" s="979"/>
      <c r="AE200" s="979"/>
      <c r="AF200" s="979"/>
      <c r="AG200" s="979"/>
      <c r="AH200" s="979"/>
      <c r="AI200" s="979"/>
      <c r="AJ200" s="980"/>
      <c r="AK200" s="336"/>
    </row>
    <row r="201" spans="1:52" s="59" customFormat="1" ht="15" customHeight="1">
      <c r="A201" s="971"/>
      <c r="B201" s="972"/>
      <c r="C201" s="972"/>
      <c r="D201" s="973"/>
      <c r="E201" s="765"/>
      <c r="F201" s="966" t="s">
        <v>334</v>
      </c>
      <c r="G201" s="966"/>
      <c r="H201" s="966"/>
      <c r="I201" s="966"/>
      <c r="J201" s="966"/>
      <c r="K201" s="966"/>
      <c r="L201" s="966"/>
      <c r="M201" s="966"/>
      <c r="N201" s="966"/>
      <c r="O201" s="966"/>
      <c r="P201" s="966"/>
      <c r="Q201" s="966"/>
      <c r="R201" s="966"/>
      <c r="S201" s="966"/>
      <c r="T201" s="966"/>
      <c r="U201" s="966"/>
      <c r="V201" s="966"/>
      <c r="W201" s="966"/>
      <c r="X201" s="966"/>
      <c r="Y201" s="966"/>
      <c r="Z201" s="966"/>
      <c r="AA201" s="966"/>
      <c r="AB201" s="966"/>
      <c r="AC201" s="966"/>
      <c r="AD201" s="966"/>
      <c r="AE201" s="966"/>
      <c r="AF201" s="966"/>
      <c r="AG201" s="966"/>
      <c r="AH201" s="966"/>
      <c r="AI201" s="966"/>
      <c r="AJ201" s="967"/>
      <c r="AK201" s="343"/>
    </row>
    <row r="202" spans="1:52" s="59" customFormat="1" ht="15" customHeight="1">
      <c r="A202" s="971"/>
      <c r="B202" s="972"/>
      <c r="C202" s="972"/>
      <c r="D202" s="973"/>
      <c r="E202" s="765"/>
      <c r="F202" s="966" t="s">
        <v>335</v>
      </c>
      <c r="G202" s="966"/>
      <c r="H202" s="966"/>
      <c r="I202" s="966"/>
      <c r="J202" s="966"/>
      <c r="K202" s="966"/>
      <c r="L202" s="966"/>
      <c r="M202" s="966"/>
      <c r="N202" s="966"/>
      <c r="O202" s="966"/>
      <c r="P202" s="966"/>
      <c r="Q202" s="966"/>
      <c r="R202" s="966"/>
      <c r="S202" s="966"/>
      <c r="T202" s="966"/>
      <c r="U202" s="966"/>
      <c r="V202" s="966"/>
      <c r="W202" s="966"/>
      <c r="X202" s="966"/>
      <c r="Y202" s="966"/>
      <c r="Z202" s="966"/>
      <c r="AA202" s="966"/>
      <c r="AB202" s="966"/>
      <c r="AC202" s="966"/>
      <c r="AD202" s="966"/>
      <c r="AE202" s="966"/>
      <c r="AF202" s="966"/>
      <c r="AG202" s="966"/>
      <c r="AH202" s="966"/>
      <c r="AI202" s="966"/>
      <c r="AJ202" s="967"/>
      <c r="AK202" s="343"/>
    </row>
    <row r="203" spans="1:52" s="59" customFormat="1" ht="15" customHeight="1" thickBot="1">
      <c r="A203" s="1225"/>
      <c r="B203" s="1226"/>
      <c r="C203" s="1226"/>
      <c r="D203" s="1227"/>
      <c r="E203" s="767"/>
      <c r="F203" s="1223" t="s">
        <v>336</v>
      </c>
      <c r="G203" s="1223"/>
      <c r="H203" s="1223"/>
      <c r="I203" s="1223"/>
      <c r="J203" s="1223"/>
      <c r="K203" s="1223"/>
      <c r="L203" s="1223"/>
      <c r="M203" s="1223"/>
      <c r="N203" s="1223"/>
      <c r="O203" s="1223"/>
      <c r="P203" s="1223"/>
      <c r="Q203" s="1223"/>
      <c r="R203" s="1223"/>
      <c r="S203" s="1223"/>
      <c r="T203" s="1223"/>
      <c r="U203" s="1223"/>
      <c r="V203" s="1223"/>
      <c r="W203" s="1223"/>
      <c r="X203" s="1223"/>
      <c r="Y203" s="1223"/>
      <c r="Z203" s="1223"/>
      <c r="AA203" s="1223"/>
      <c r="AB203" s="1223"/>
      <c r="AC203" s="1223"/>
      <c r="AD203" s="1223"/>
      <c r="AE203" s="1223"/>
      <c r="AF203" s="1223"/>
      <c r="AG203" s="1223"/>
      <c r="AH203" s="1223"/>
      <c r="AI203" s="1223"/>
      <c r="AJ203" s="1224"/>
      <c r="AK203" s="52"/>
    </row>
    <row r="204" spans="1:52" s="734" customFormat="1" ht="15" customHeight="1" thickBot="1">
      <c r="A204" s="981" t="s">
        <v>437</v>
      </c>
      <c r="B204" s="982"/>
      <c r="C204" s="982"/>
      <c r="D204" s="982"/>
      <c r="E204" s="982"/>
      <c r="F204" s="982"/>
      <c r="G204" s="982"/>
      <c r="H204" s="982"/>
      <c r="I204" s="982"/>
      <c r="J204" s="982"/>
      <c r="K204" s="982"/>
      <c r="L204" s="982"/>
      <c r="M204" s="982"/>
      <c r="N204" s="982"/>
      <c r="O204" s="982"/>
      <c r="P204" s="982"/>
      <c r="Q204" s="982"/>
      <c r="R204" s="982"/>
      <c r="S204" s="982"/>
      <c r="T204" s="982"/>
      <c r="U204" s="982"/>
      <c r="V204" s="982"/>
      <c r="W204" s="982"/>
      <c r="X204" s="982"/>
      <c r="Y204" s="982"/>
      <c r="Z204" s="982"/>
      <c r="AA204" s="982"/>
      <c r="AB204" s="982"/>
      <c r="AC204" s="982"/>
      <c r="AD204" s="982"/>
      <c r="AE204" s="982"/>
      <c r="AF204" s="983"/>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7" t="s">
        <v>342</v>
      </c>
      <c r="B205" s="1068"/>
      <c r="C205" s="1068"/>
      <c r="D205" s="1068"/>
      <c r="E205" s="1068"/>
      <c r="F205" s="1068"/>
      <c r="G205" s="1068"/>
      <c r="H205" s="1068"/>
      <c r="I205" s="1068"/>
      <c r="J205" s="1068"/>
      <c r="K205" s="1068"/>
      <c r="L205" s="1068"/>
      <c r="M205" s="1068"/>
      <c r="N205" s="1069"/>
      <c r="O205" s="1047"/>
      <c r="P205" s="1047"/>
      <c r="Q205" s="1048" t="s">
        <v>290</v>
      </c>
      <c r="R205" s="1048"/>
      <c r="S205" s="1073"/>
      <c r="T205" s="1074"/>
      <c r="U205" s="1074"/>
      <c r="V205" s="1074"/>
      <c r="W205" s="1074"/>
      <c r="X205" s="1074"/>
      <c r="Y205" s="1074"/>
      <c r="Z205" s="1074"/>
      <c r="AA205" s="1074"/>
      <c r="AB205" s="1074"/>
      <c r="AC205" s="1074"/>
      <c r="AD205" s="1074"/>
      <c r="AE205" s="1074"/>
      <c r="AF205" s="1074"/>
      <c r="AG205" s="1074"/>
      <c r="AH205" s="1074"/>
      <c r="AI205" s="1074"/>
      <c r="AJ205" s="1075"/>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0" t="s">
        <v>23</v>
      </c>
      <c r="B210" s="1211"/>
      <c r="C210" s="1211"/>
      <c r="D210" s="1212"/>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3"/>
      <c r="B211" s="1214"/>
      <c r="C211" s="1214"/>
      <c r="D211" s="1215"/>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6" t="s">
        <v>24</v>
      </c>
      <c r="B212" s="1217"/>
      <c r="C212" s="1217"/>
      <c r="D212" s="1218"/>
      <c r="E212" s="354"/>
      <c r="F212" s="966" t="s">
        <v>25</v>
      </c>
      <c r="G212" s="966"/>
      <c r="H212" s="966"/>
      <c r="I212" s="966"/>
      <c r="J212" s="966"/>
      <c r="K212" s="966"/>
      <c r="L212" s="966"/>
      <c r="M212" s="966"/>
      <c r="N212" s="966"/>
      <c r="O212" s="966"/>
      <c r="P212" s="966"/>
      <c r="Q212" s="966"/>
      <c r="R212" s="966"/>
      <c r="S212" s="966"/>
      <c r="T212" s="966"/>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19"/>
      <c r="B213" s="1220"/>
      <c r="C213" s="1220"/>
      <c r="D213" s="1221"/>
      <c r="E213" s="359"/>
      <c r="F213" s="360" t="s">
        <v>47</v>
      </c>
      <c r="G213" s="360"/>
      <c r="H213" s="1046"/>
      <c r="I213" s="1046"/>
      <c r="J213" s="1046"/>
      <c r="K213" s="1046"/>
      <c r="L213" s="1046"/>
      <c r="M213" s="1046"/>
      <c r="N213" s="1046"/>
      <c r="O213" s="1046"/>
      <c r="P213" s="1046"/>
      <c r="Q213" s="1046"/>
      <c r="R213" s="1046"/>
      <c r="S213" s="1046"/>
      <c r="T213" s="1046"/>
      <c r="U213" s="1046"/>
      <c r="V213" s="1046"/>
      <c r="W213" s="1046"/>
      <c r="X213" s="1046"/>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81" t="s">
        <v>437</v>
      </c>
      <c r="B214" s="982"/>
      <c r="C214" s="982"/>
      <c r="D214" s="982"/>
      <c r="E214" s="982"/>
      <c r="F214" s="982"/>
      <c r="G214" s="982"/>
      <c r="H214" s="982"/>
      <c r="I214" s="982"/>
      <c r="J214" s="982"/>
      <c r="K214" s="982"/>
      <c r="L214" s="982"/>
      <c r="M214" s="982"/>
      <c r="N214" s="982"/>
      <c r="O214" s="982"/>
      <c r="P214" s="982"/>
      <c r="Q214" s="982"/>
      <c r="R214" s="982"/>
      <c r="S214" s="982"/>
      <c r="T214" s="982"/>
      <c r="U214" s="982"/>
      <c r="V214" s="982"/>
      <c r="W214" s="982"/>
      <c r="X214" s="982"/>
      <c r="Y214" s="982"/>
      <c r="Z214" s="982"/>
      <c r="AA214" s="982"/>
      <c r="AB214" s="982"/>
      <c r="AC214" s="982"/>
      <c r="AD214" s="982"/>
      <c r="AE214" s="982"/>
      <c r="AF214" s="983"/>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0" t="s">
        <v>77</v>
      </c>
      <c r="C218" s="1071"/>
      <c r="D218" s="1071"/>
      <c r="E218" s="1071"/>
      <c r="F218" s="1071"/>
      <c r="G218" s="1071"/>
      <c r="H218" s="1071"/>
      <c r="I218" s="1071"/>
      <c r="J218" s="1071"/>
      <c r="K218" s="1071"/>
      <c r="L218" s="1071"/>
      <c r="M218" s="1071"/>
      <c r="N218" s="1071"/>
      <c r="O218" s="1071"/>
      <c r="P218" s="1071"/>
      <c r="Q218" s="1071"/>
      <c r="R218" s="1071"/>
      <c r="S218" s="1071"/>
      <c r="T218" s="1071"/>
      <c r="U218" s="1071"/>
      <c r="V218" s="1071"/>
      <c r="W218" s="1071"/>
      <c r="X218" s="1071"/>
      <c r="Y218" s="1072"/>
      <c r="Z218" s="1049" t="s">
        <v>53</v>
      </c>
      <c r="AA218" s="1050"/>
      <c r="AB218" s="1050"/>
      <c r="AC218" s="1050"/>
      <c r="AD218" s="1050"/>
      <c r="AE218" s="1050"/>
      <c r="AF218" s="1050"/>
      <c r="AG218" s="1050"/>
      <c r="AH218" s="1050"/>
      <c r="AI218" s="1050"/>
      <c r="AJ218" s="1051"/>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5" t="s">
        <v>55</v>
      </c>
      <c r="AA219" s="1056"/>
      <c r="AB219" s="1056"/>
      <c r="AC219" s="1056"/>
      <c r="AD219" s="1056"/>
      <c r="AE219" s="1056"/>
      <c r="AF219" s="1056"/>
      <c r="AG219" s="1056"/>
      <c r="AH219" s="1056"/>
      <c r="AI219" s="1056"/>
      <c r="AJ219" s="1057"/>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2" t="s">
        <v>56</v>
      </c>
      <c r="AA220" s="1053"/>
      <c r="AB220" s="1053"/>
      <c r="AC220" s="1053"/>
      <c r="AD220" s="1053"/>
      <c r="AE220" s="1053"/>
      <c r="AF220" s="1053"/>
      <c r="AG220" s="1053"/>
      <c r="AH220" s="1053"/>
      <c r="AI220" s="1053"/>
      <c r="AJ220" s="1054"/>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2" t="s">
        <v>300</v>
      </c>
      <c r="AA221" s="1053"/>
      <c r="AB221" s="1053"/>
      <c r="AC221" s="1053"/>
      <c r="AD221" s="1053"/>
      <c r="AE221" s="1053"/>
      <c r="AF221" s="1053"/>
      <c r="AG221" s="1053"/>
      <c r="AH221" s="1053"/>
      <c r="AI221" s="1053"/>
      <c r="AJ221" s="1054"/>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2" t="s">
        <v>205</v>
      </c>
      <c r="AA222" s="1053"/>
      <c r="AB222" s="1053"/>
      <c r="AC222" s="1053"/>
      <c r="AD222" s="1053"/>
      <c r="AE222" s="1053"/>
      <c r="AF222" s="1053"/>
      <c r="AG222" s="1053"/>
      <c r="AH222" s="1053"/>
      <c r="AI222" s="1053"/>
      <c r="AJ222" s="1054"/>
      <c r="AK222" s="52"/>
    </row>
    <row r="223" spans="1:52" ht="25.5" customHeight="1">
      <c r="A223" s="366"/>
      <c r="B223" s="372"/>
      <c r="C223" s="1044" t="s">
        <v>124</v>
      </c>
      <c r="D223" s="1044"/>
      <c r="E223" s="1044"/>
      <c r="F223" s="1044"/>
      <c r="G223" s="1044"/>
      <c r="H223" s="1044"/>
      <c r="I223" s="1044"/>
      <c r="J223" s="1044"/>
      <c r="K223" s="1044"/>
      <c r="L223" s="1044"/>
      <c r="M223" s="1044"/>
      <c r="N223" s="1044"/>
      <c r="O223" s="1044"/>
      <c r="P223" s="1044"/>
      <c r="Q223" s="1044"/>
      <c r="R223" s="1044"/>
      <c r="S223" s="1044"/>
      <c r="T223" s="1044"/>
      <c r="U223" s="1044"/>
      <c r="V223" s="1044"/>
      <c r="W223" s="1044"/>
      <c r="X223" s="1044"/>
      <c r="Y223" s="1045"/>
      <c r="Z223" s="1058" t="s">
        <v>126</v>
      </c>
      <c r="AA223" s="1059"/>
      <c r="AB223" s="1059"/>
      <c r="AC223" s="1059"/>
      <c r="AD223" s="1059"/>
      <c r="AE223" s="1059"/>
      <c r="AF223" s="1059"/>
      <c r="AG223" s="1059"/>
      <c r="AH223" s="1059"/>
      <c r="AI223" s="1059"/>
      <c r="AJ223" s="1060"/>
      <c r="AK223" s="52"/>
    </row>
    <row r="224" spans="1:52" ht="16.5" customHeight="1">
      <c r="A224" s="366"/>
      <c r="B224" s="372"/>
      <c r="C224" s="1044" t="s">
        <v>125</v>
      </c>
      <c r="D224" s="1044"/>
      <c r="E224" s="1044"/>
      <c r="F224" s="1044"/>
      <c r="G224" s="1044"/>
      <c r="H224" s="1044"/>
      <c r="I224" s="1044"/>
      <c r="J224" s="1044"/>
      <c r="K224" s="1044"/>
      <c r="L224" s="1044"/>
      <c r="M224" s="1044"/>
      <c r="N224" s="1044"/>
      <c r="O224" s="1044"/>
      <c r="P224" s="1044"/>
      <c r="Q224" s="1044"/>
      <c r="R224" s="1044"/>
      <c r="S224" s="1044"/>
      <c r="T224" s="1044"/>
      <c r="U224" s="1044"/>
      <c r="V224" s="1044"/>
      <c r="W224" s="1044"/>
      <c r="X224" s="1044"/>
      <c r="Y224" s="1045"/>
      <c r="Z224" s="1061" t="s">
        <v>127</v>
      </c>
      <c r="AA224" s="1062"/>
      <c r="AB224" s="1062"/>
      <c r="AC224" s="1062"/>
      <c r="AD224" s="1062"/>
      <c r="AE224" s="1062"/>
      <c r="AF224" s="1062"/>
      <c r="AG224" s="1062"/>
      <c r="AH224" s="1062"/>
      <c r="AI224" s="1062"/>
      <c r="AJ224" s="1063"/>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4" t="s">
        <v>54</v>
      </c>
      <c r="AA225" s="1065"/>
      <c r="AB225" s="1065"/>
      <c r="AC225" s="1065"/>
      <c r="AD225" s="1065"/>
      <c r="AE225" s="1065"/>
      <c r="AF225" s="1065"/>
      <c r="AG225" s="1065"/>
      <c r="AH225" s="1065"/>
      <c r="AI225" s="1065"/>
      <c r="AJ225" s="1066"/>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3" t="s">
        <v>448</v>
      </c>
      <c r="D228" s="1043"/>
      <c r="E228" s="1043"/>
      <c r="F228" s="1043"/>
      <c r="G228" s="1043"/>
      <c r="H228" s="1043"/>
      <c r="I228" s="1043"/>
      <c r="J228" s="1043"/>
      <c r="K228" s="1043"/>
      <c r="L228" s="1043"/>
      <c r="M228" s="1043"/>
      <c r="N228" s="1043"/>
      <c r="O228" s="1043"/>
      <c r="P228" s="1043"/>
      <c r="Q228" s="1043"/>
      <c r="R228" s="1043"/>
      <c r="S228" s="1043"/>
      <c r="T228" s="1043"/>
      <c r="U228" s="1043"/>
      <c r="V228" s="1043"/>
      <c r="W228" s="1043"/>
      <c r="X228" s="1043"/>
      <c r="Y228" s="1043"/>
      <c r="Z228" s="1043"/>
      <c r="AA228" s="1043"/>
      <c r="AB228" s="1043"/>
      <c r="AC228" s="1043"/>
      <c r="AD228" s="1043"/>
      <c r="AE228" s="1043"/>
      <c r="AF228" s="1043"/>
      <c r="AG228" s="1043"/>
      <c r="AH228" s="1043"/>
      <c r="AI228" s="1043"/>
      <c r="AJ228" s="1043"/>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1" t="s">
        <v>219</v>
      </c>
      <c r="C231" s="1001"/>
      <c r="D231" s="1001"/>
      <c r="E231" s="1001"/>
      <c r="F231" s="1001"/>
      <c r="G231" s="1001"/>
      <c r="H231" s="1001"/>
      <c r="I231" s="1001"/>
      <c r="J231" s="1001"/>
      <c r="K231" s="1001"/>
      <c r="L231" s="1001"/>
      <c r="M231" s="1001"/>
      <c r="N231" s="1001"/>
      <c r="O231" s="1001"/>
      <c r="P231" s="1001"/>
      <c r="Q231" s="1001"/>
      <c r="R231" s="1001"/>
      <c r="S231" s="1001"/>
      <c r="T231" s="1001"/>
      <c r="U231" s="1001"/>
      <c r="V231" s="1001"/>
      <c r="W231" s="1001"/>
      <c r="X231" s="1001"/>
      <c r="Y231" s="1001"/>
      <c r="Z231" s="1001"/>
      <c r="AA231" s="1001"/>
      <c r="AB231" s="1001"/>
      <c r="AC231" s="1001"/>
      <c r="AD231" s="1001"/>
      <c r="AE231" s="1001"/>
      <c r="AF231" s="1001"/>
      <c r="AG231" s="1001"/>
      <c r="AH231" s="1001"/>
      <c r="AI231" s="1001"/>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2">
        <v>4</v>
      </c>
      <c r="E233" s="1003"/>
      <c r="F233" s="393" t="s">
        <v>5</v>
      </c>
      <c r="G233" s="1002" t="s">
        <v>519</v>
      </c>
      <c r="H233" s="1003"/>
      <c r="I233" s="393" t="s">
        <v>4</v>
      </c>
      <c r="J233" s="1002" t="s">
        <v>519</v>
      </c>
      <c r="K233" s="1003"/>
      <c r="L233" s="393" t="s">
        <v>3</v>
      </c>
      <c r="M233" s="394"/>
      <c r="N233" s="1004" t="s">
        <v>6</v>
      </c>
      <c r="O233" s="1004"/>
      <c r="P233" s="1004"/>
      <c r="Q233" s="1005" t="str">
        <f>IF(G9="","",G9)</f>
        <v>○○ケアサービス</v>
      </c>
      <c r="R233" s="1005"/>
      <c r="S233" s="1005"/>
      <c r="T233" s="1005"/>
      <c r="U233" s="1005"/>
      <c r="V233" s="1005"/>
      <c r="W233" s="1005"/>
      <c r="X233" s="1005"/>
      <c r="Y233" s="1005"/>
      <c r="Z233" s="1005"/>
      <c r="AA233" s="1005"/>
      <c r="AB233" s="1005"/>
      <c r="AC233" s="1005"/>
      <c r="AD233" s="1005"/>
      <c r="AE233" s="1005"/>
      <c r="AF233" s="1005"/>
      <c r="AG233" s="1005"/>
      <c r="AH233" s="1005"/>
      <c r="AI233" s="1005"/>
      <c r="AJ233" s="1006"/>
    </row>
    <row r="234" spans="1:37" s="395" customFormat="1" ht="13.5" customHeight="1">
      <c r="A234" s="396"/>
      <c r="B234" s="397"/>
      <c r="C234" s="398"/>
      <c r="D234" s="398"/>
      <c r="E234" s="398"/>
      <c r="F234" s="398"/>
      <c r="G234" s="398"/>
      <c r="H234" s="398"/>
      <c r="I234" s="398"/>
      <c r="J234" s="398"/>
      <c r="K234" s="398"/>
      <c r="L234" s="398"/>
      <c r="M234" s="398"/>
      <c r="N234" s="995" t="s">
        <v>73</v>
      </c>
      <c r="O234" s="995"/>
      <c r="P234" s="995"/>
      <c r="Q234" s="996" t="s">
        <v>74</v>
      </c>
      <c r="R234" s="996"/>
      <c r="S234" s="997" t="s">
        <v>520</v>
      </c>
      <c r="T234" s="997"/>
      <c r="U234" s="997"/>
      <c r="V234" s="997"/>
      <c r="W234" s="997"/>
      <c r="X234" s="998" t="s">
        <v>75</v>
      </c>
      <c r="Y234" s="998"/>
      <c r="Z234" s="997" t="s">
        <v>521</v>
      </c>
      <c r="AA234" s="997"/>
      <c r="AB234" s="997"/>
      <c r="AC234" s="997"/>
      <c r="AD234" s="997"/>
      <c r="AE234" s="997"/>
      <c r="AF234" s="997"/>
      <c r="AG234" s="997"/>
      <c r="AH234" s="997"/>
      <c r="AI234" s="999"/>
      <c r="AJ234" s="1000"/>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1" zoomScale="80" zoomScaleNormal="85" zoomScaleSheetLayoutView="80" zoomScalePageLayoutView="70" workbookViewId="0">
      <selection activeCell="R12" sqref="R12"/>
    </sheetView>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6" t="s">
        <v>453</v>
      </c>
      <c r="B5" s="1247"/>
      <c r="C5" s="1247"/>
      <c r="D5" s="1247"/>
      <c r="E5" s="1247"/>
      <c r="F5" s="1247"/>
      <c r="G5" s="1247"/>
      <c r="H5" s="1247"/>
      <c r="I5" s="1247"/>
      <c r="J5" s="1247"/>
      <c r="K5" s="1247"/>
      <c r="L5" s="1247"/>
      <c r="M5" s="1247"/>
      <c r="N5" s="1247"/>
      <c r="O5" s="421" t="str">
        <f>IF(SUM(AG12:AG111)=0,"",SUM(AG12:AG111))</f>
        <v/>
      </c>
      <c r="P5" s="420"/>
      <c r="Q5" s="418"/>
      <c r="U5" s="418"/>
    </row>
    <row r="6" spans="1:33" ht="21" customHeight="1" thickBot="1">
      <c r="Q6" s="81"/>
      <c r="AG6" s="422"/>
    </row>
    <row r="7" spans="1:33"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462</v>
      </c>
      <c r="R7" s="423" t="s">
        <v>252</v>
      </c>
      <c r="S7" s="424"/>
      <c r="T7" s="424"/>
      <c r="U7" s="424"/>
      <c r="V7" s="424"/>
      <c r="W7" s="424"/>
      <c r="X7" s="424"/>
      <c r="Y7" s="424"/>
      <c r="Z7" s="424"/>
      <c r="AA7" s="424"/>
      <c r="AB7" s="424"/>
      <c r="AC7" s="424"/>
      <c r="AD7" s="424"/>
      <c r="AE7" s="424"/>
      <c r="AF7" s="424"/>
      <c r="AG7" s="425"/>
    </row>
    <row r="8" spans="1:33" ht="14.25" customHeight="1">
      <c r="A8" s="1257"/>
      <c r="B8" s="1261"/>
      <c r="C8" s="1262"/>
      <c r="D8" s="1262"/>
      <c r="E8" s="1262"/>
      <c r="F8" s="1262"/>
      <c r="G8" s="1262"/>
      <c r="H8" s="1262"/>
      <c r="I8" s="1262"/>
      <c r="J8" s="1262"/>
      <c r="K8" s="1263"/>
      <c r="L8" s="1265"/>
      <c r="M8" s="1237"/>
      <c r="N8" s="1239"/>
      <c r="O8" s="1267"/>
      <c r="P8" s="1243"/>
      <c r="Q8" s="1245"/>
      <c r="R8" s="426"/>
      <c r="S8" s="1230" t="s">
        <v>266</v>
      </c>
      <c r="T8" s="1232" t="s">
        <v>288</v>
      </c>
      <c r="U8" s="1234" t="s">
        <v>289</v>
      </c>
      <c r="V8" s="1235"/>
      <c r="W8" s="1235"/>
      <c r="X8" s="1235"/>
      <c r="Y8" s="1235"/>
      <c r="Z8" s="1235"/>
      <c r="AA8" s="1235"/>
      <c r="AB8" s="1235"/>
      <c r="AC8" s="1235"/>
      <c r="AD8" s="1235"/>
      <c r="AE8" s="1235"/>
      <c r="AF8" s="1236"/>
      <c r="AG8" s="1240" t="s">
        <v>463</v>
      </c>
    </row>
    <row r="9" spans="1:33" ht="13.5" customHeight="1">
      <c r="A9" s="1257"/>
      <c r="B9" s="1261"/>
      <c r="C9" s="1262"/>
      <c r="D9" s="1262"/>
      <c r="E9" s="1262"/>
      <c r="F9" s="1262"/>
      <c r="G9" s="1262"/>
      <c r="H9" s="1262"/>
      <c r="I9" s="1262"/>
      <c r="J9" s="1262"/>
      <c r="K9" s="1263"/>
      <c r="L9" s="1265"/>
      <c r="M9" s="1248"/>
      <c r="N9" s="1249"/>
      <c r="O9" s="1267"/>
      <c r="P9" s="1243"/>
      <c r="Q9" s="1245"/>
      <c r="R9" s="1250" t="s">
        <v>64</v>
      </c>
      <c r="S9" s="1231"/>
      <c r="T9" s="1233"/>
      <c r="U9" s="1237"/>
      <c r="V9" s="1238"/>
      <c r="W9" s="1238"/>
      <c r="X9" s="1238"/>
      <c r="Y9" s="1238"/>
      <c r="Z9" s="1238"/>
      <c r="AA9" s="1238"/>
      <c r="AB9" s="1238"/>
      <c r="AC9" s="1238"/>
      <c r="AD9" s="1238"/>
      <c r="AE9" s="1238"/>
      <c r="AF9" s="1239"/>
      <c r="AG9" s="1241"/>
    </row>
    <row r="10" spans="1:33"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31"/>
      <c r="T10" s="1233"/>
      <c r="U10" s="1237"/>
      <c r="V10" s="1238"/>
      <c r="W10" s="1238"/>
      <c r="X10" s="1238"/>
      <c r="Y10" s="1238"/>
      <c r="Z10" s="1238"/>
      <c r="AA10" s="1238"/>
      <c r="AB10" s="1238"/>
      <c r="AC10" s="1238"/>
      <c r="AD10" s="1238"/>
      <c r="AE10" s="1238"/>
      <c r="AF10" s="1239"/>
      <c r="AG10" s="1241"/>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c r="S12" s="452"/>
      <c r="T12" s="471" t="e">
        <f>IF(P12="","",VLOOKUP(P12,【参考】数式用!$A$5:$H$34,MATCH(S12,【参考】数式用!$C$4:$E$4,0)+2,0))</f>
        <v>#N/A</v>
      </c>
      <c r="U12" s="80" t="s">
        <v>17</v>
      </c>
      <c r="V12" s="453"/>
      <c r="W12" s="79" t="s">
        <v>11</v>
      </c>
      <c r="X12" s="453"/>
      <c r="Y12" s="239" t="s">
        <v>66</v>
      </c>
      <c r="Z12" s="454"/>
      <c r="AA12" s="79" t="s">
        <v>11</v>
      </c>
      <c r="AB12" s="454"/>
      <c r="AC12" s="79" t="s">
        <v>14</v>
      </c>
      <c r="AD12" s="455" t="s">
        <v>27</v>
      </c>
      <c r="AE12" s="456" t="str">
        <f>IF(AND(V12&gt;=1,X12&gt;=1,Z12&gt;=1,AB12&gt;=1),(Z12*12+AB12)-(V12*12+X12)+1,"")</f>
        <v/>
      </c>
      <c r="AF12" s="457" t="s">
        <v>46</v>
      </c>
      <c r="AG12" s="458" t="str">
        <f>IFERROR(ROUNDDOWN(Q12*T12,0)*AE12,"")</f>
        <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c r="S13" s="452"/>
      <c r="T13" s="471" t="e">
        <f>IF(P13="","",VLOOKUP(P13,【参考】数式用!$A$5:$H$34,MATCH(S13,【参考】数式用!$C$4:$E$4,0)+2,0))</f>
        <v>#N/A</v>
      </c>
      <c r="U13" s="80" t="s">
        <v>17</v>
      </c>
      <c r="V13" s="453"/>
      <c r="W13" s="79" t="s">
        <v>11</v>
      </c>
      <c r="X13" s="453"/>
      <c r="Y13" s="239" t="s">
        <v>66</v>
      </c>
      <c r="Z13" s="454"/>
      <c r="AA13" s="79" t="s">
        <v>11</v>
      </c>
      <c r="AB13" s="454"/>
      <c r="AC13" s="79" t="s">
        <v>14</v>
      </c>
      <c r="AD13" s="455" t="s">
        <v>27</v>
      </c>
      <c r="AE13" s="456" t="str">
        <f t="shared" ref="AE13:AE76" si="0">IF(AND(V13&gt;=1,X13&gt;=1,Z13&gt;=1,AB13&gt;=1),(Z13*12+AB13)-(V13*12+X13)+1,"")</f>
        <v/>
      </c>
      <c r="AF13" s="457" t="s">
        <v>46</v>
      </c>
      <c r="AG13" s="458" t="str">
        <f t="shared" ref="AG13:AG76" si="1">IFERROR(ROUNDDOWN(Q13*T13,0)*AE13,"")</f>
        <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c r="S14" s="452"/>
      <c r="T14" s="471" t="e">
        <f>IF(P14="","",VLOOKUP(P14,【参考】数式用!$A$5:$H$34,MATCH(S14,【参考】数式用!$C$4:$E$4,0)+2,0))</f>
        <v>#N/A</v>
      </c>
      <c r="U14" s="80" t="s">
        <v>17</v>
      </c>
      <c r="V14" s="453"/>
      <c r="W14" s="79" t="s">
        <v>11</v>
      </c>
      <c r="X14" s="453"/>
      <c r="Y14" s="239" t="s">
        <v>66</v>
      </c>
      <c r="Z14" s="454"/>
      <c r="AA14" s="79" t="s">
        <v>11</v>
      </c>
      <c r="AB14" s="454"/>
      <c r="AC14" s="79" t="s">
        <v>14</v>
      </c>
      <c r="AD14" s="455" t="s">
        <v>27</v>
      </c>
      <c r="AE14" s="456" t="str">
        <f t="shared" si="0"/>
        <v/>
      </c>
      <c r="AF14" s="457" t="s">
        <v>46</v>
      </c>
      <c r="AG14" s="458" t="str">
        <f t="shared" si="1"/>
        <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c r="S15" s="452"/>
      <c r="T15" s="471" t="e">
        <f>IF(P15="","",VLOOKUP(P15,【参考】数式用!$A$5:$H$34,MATCH(S15,【参考】数式用!$C$4:$E$4,0)+2,0))</f>
        <v>#N/A</v>
      </c>
      <c r="U15" s="80" t="s">
        <v>17</v>
      </c>
      <c r="V15" s="453"/>
      <c r="W15" s="79" t="s">
        <v>11</v>
      </c>
      <c r="X15" s="453"/>
      <c r="Y15" s="239" t="s">
        <v>66</v>
      </c>
      <c r="Z15" s="454"/>
      <c r="AA15" s="79" t="s">
        <v>11</v>
      </c>
      <c r="AB15" s="454"/>
      <c r="AC15" s="79" t="s">
        <v>14</v>
      </c>
      <c r="AD15" s="455" t="s">
        <v>27</v>
      </c>
      <c r="AE15" s="456" t="str">
        <f t="shared" si="0"/>
        <v/>
      </c>
      <c r="AF15" s="457" t="s">
        <v>46</v>
      </c>
      <c r="AG15" s="458" t="str">
        <f t="shared" si="1"/>
        <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c r="S16" s="452"/>
      <c r="T16" s="471" t="e">
        <f>IF(P16="","",VLOOKUP(P16,【参考】数式用!$A$5:$H$34,MATCH(S16,【参考】数式用!$C$4:$E$4,0)+2,0))</f>
        <v>#N/A</v>
      </c>
      <c r="U16" s="80" t="s">
        <v>17</v>
      </c>
      <c r="V16" s="453"/>
      <c r="W16" s="79" t="s">
        <v>11</v>
      </c>
      <c r="X16" s="453"/>
      <c r="Y16" s="239" t="s">
        <v>66</v>
      </c>
      <c r="Z16" s="454"/>
      <c r="AA16" s="79" t="s">
        <v>11</v>
      </c>
      <c r="AB16" s="454"/>
      <c r="AC16" s="79" t="s">
        <v>14</v>
      </c>
      <c r="AD16" s="455" t="s">
        <v>27</v>
      </c>
      <c r="AE16" s="456" t="str">
        <f t="shared" si="0"/>
        <v/>
      </c>
      <c r="AF16" s="457" t="s">
        <v>46</v>
      </c>
      <c r="AG16" s="458" t="str">
        <f t="shared" si="1"/>
        <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c r="S17" s="452"/>
      <c r="T17" s="471" t="e">
        <f>IF(P17="","",VLOOKUP(P17,【参考】数式用!$A$5:$H$34,MATCH(S17,【参考】数式用!$C$4:$E$4,0)+2,0))</f>
        <v>#N/A</v>
      </c>
      <c r="U17" s="80" t="s">
        <v>143</v>
      </c>
      <c r="V17" s="453"/>
      <c r="W17" s="79" t="s">
        <v>144</v>
      </c>
      <c r="X17" s="453"/>
      <c r="Y17" s="239" t="s">
        <v>145</v>
      </c>
      <c r="Z17" s="454"/>
      <c r="AA17" s="79" t="s">
        <v>144</v>
      </c>
      <c r="AB17" s="454"/>
      <c r="AC17" s="79" t="s">
        <v>146</v>
      </c>
      <c r="AD17" s="455" t="s">
        <v>147</v>
      </c>
      <c r="AE17" s="456" t="str">
        <f t="shared" si="0"/>
        <v/>
      </c>
      <c r="AF17" s="457" t="s">
        <v>148</v>
      </c>
      <c r="AG17" s="458" t="str">
        <f t="shared" si="1"/>
        <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B1" zoomScale="85" zoomScaleNormal="85" zoomScaleSheetLayoutView="70" workbookViewId="0">
      <selection activeCell="AJ12" sqref="AJ12"/>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4" t="s">
        <v>6</v>
      </c>
      <c r="B3" s="1254"/>
      <c r="C3" s="1255"/>
      <c r="D3" s="1251" t="str">
        <f>IF(基本情報入力シート!M16="","",基本情報入力シート!M16)</f>
        <v>○○ケアサービス</v>
      </c>
      <c r="E3" s="1252"/>
      <c r="F3" s="1252"/>
      <c r="G3" s="1252"/>
      <c r="H3" s="1252"/>
      <c r="I3" s="1252"/>
      <c r="J3" s="1252"/>
      <c r="K3" s="1252"/>
      <c r="L3" s="1252"/>
      <c r="M3" s="1252"/>
      <c r="N3" s="1252"/>
      <c r="O3" s="1253"/>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2" t="s">
        <v>454</v>
      </c>
      <c r="B5" s="1273"/>
      <c r="C5" s="1273"/>
      <c r="D5" s="1273"/>
      <c r="E5" s="1273"/>
      <c r="F5" s="1273"/>
      <c r="G5" s="1273"/>
      <c r="H5" s="1273"/>
      <c r="I5" s="1273"/>
      <c r="J5" s="1273"/>
      <c r="K5" s="1273"/>
      <c r="L5" s="1273"/>
      <c r="M5" s="1273"/>
      <c r="N5" s="1274"/>
      <c r="O5" s="460" t="str">
        <f>IF((SUM(AH12:AH111))=0,"",SUM(AH12:AH111))</f>
        <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6"/>
      <c r="B7" s="1258" t="s">
        <v>267</v>
      </c>
      <c r="C7" s="1259"/>
      <c r="D7" s="1259"/>
      <c r="E7" s="1259"/>
      <c r="F7" s="1259"/>
      <c r="G7" s="1259"/>
      <c r="H7" s="1259"/>
      <c r="I7" s="1259"/>
      <c r="J7" s="1259"/>
      <c r="K7" s="1260"/>
      <c r="L7" s="1264" t="s">
        <v>86</v>
      </c>
      <c r="M7" s="1234" t="s">
        <v>153</v>
      </c>
      <c r="N7" s="1236"/>
      <c r="O7" s="1266" t="s">
        <v>99</v>
      </c>
      <c r="P7" s="1242" t="s">
        <v>52</v>
      </c>
      <c r="Q7" s="1244" t="s">
        <v>462</v>
      </c>
      <c r="R7" s="461" t="s">
        <v>253</v>
      </c>
      <c r="S7" s="462"/>
      <c r="T7" s="462"/>
      <c r="U7" s="463"/>
      <c r="V7" s="463"/>
      <c r="W7" s="463"/>
      <c r="X7" s="463"/>
      <c r="Y7" s="463"/>
      <c r="Z7" s="463"/>
      <c r="AA7" s="463"/>
      <c r="AB7" s="463"/>
      <c r="AC7" s="463"/>
      <c r="AD7" s="463"/>
      <c r="AE7" s="463"/>
      <c r="AF7" s="463"/>
      <c r="AG7" s="463"/>
      <c r="AH7" s="464"/>
    </row>
    <row r="8" spans="1:45" ht="14.25" customHeight="1">
      <c r="A8" s="1257"/>
      <c r="B8" s="1261"/>
      <c r="C8" s="1262"/>
      <c r="D8" s="1262"/>
      <c r="E8" s="1262"/>
      <c r="F8" s="1262"/>
      <c r="G8" s="1262"/>
      <c r="H8" s="1262"/>
      <c r="I8" s="1262"/>
      <c r="J8" s="1262"/>
      <c r="K8" s="1263"/>
      <c r="L8" s="1265"/>
      <c r="M8" s="1237"/>
      <c r="N8" s="1239"/>
      <c r="O8" s="1267"/>
      <c r="P8" s="1243"/>
      <c r="Q8" s="1245"/>
      <c r="R8" s="465"/>
      <c r="S8" s="1244" t="s">
        <v>269</v>
      </c>
      <c r="T8" s="1232" t="s">
        <v>464</v>
      </c>
      <c r="U8" s="771"/>
      <c r="V8" s="1269"/>
      <c r="W8" s="1270"/>
      <c r="X8" s="1270"/>
      <c r="Y8" s="1270"/>
      <c r="Z8" s="1270"/>
      <c r="AA8" s="1270"/>
      <c r="AB8" s="1270"/>
      <c r="AC8" s="1270"/>
      <c r="AD8" s="1270"/>
      <c r="AE8" s="1270"/>
      <c r="AF8" s="1270"/>
      <c r="AG8" s="1271"/>
      <c r="AH8" s="772"/>
    </row>
    <row r="9" spans="1:45" ht="13.5" customHeight="1">
      <c r="A9" s="1257"/>
      <c r="B9" s="1261"/>
      <c r="C9" s="1262"/>
      <c r="D9" s="1262"/>
      <c r="E9" s="1262"/>
      <c r="F9" s="1262"/>
      <c r="G9" s="1262"/>
      <c r="H9" s="1262"/>
      <c r="I9" s="1262"/>
      <c r="J9" s="1262"/>
      <c r="K9" s="1263"/>
      <c r="L9" s="1265"/>
      <c r="M9" s="1248"/>
      <c r="N9" s="1249"/>
      <c r="O9" s="1267"/>
      <c r="P9" s="1243"/>
      <c r="Q9" s="1245"/>
      <c r="R9" s="1250" t="s">
        <v>78</v>
      </c>
      <c r="S9" s="1268"/>
      <c r="T9" s="1233"/>
      <c r="U9" s="1239" t="s">
        <v>226</v>
      </c>
      <c r="V9" s="1237" t="s">
        <v>465</v>
      </c>
      <c r="W9" s="1238"/>
      <c r="X9" s="1238"/>
      <c r="Y9" s="1238"/>
      <c r="Z9" s="1238"/>
      <c r="AA9" s="1238"/>
      <c r="AB9" s="1238"/>
      <c r="AC9" s="1238"/>
      <c r="AD9" s="1238"/>
      <c r="AE9" s="1238"/>
      <c r="AF9" s="1238"/>
      <c r="AG9" s="1238"/>
      <c r="AH9" s="1241" t="s">
        <v>466</v>
      </c>
    </row>
    <row r="10" spans="1:45" ht="120" customHeight="1">
      <c r="A10" s="1257"/>
      <c r="B10" s="1261"/>
      <c r="C10" s="1262"/>
      <c r="D10" s="1262"/>
      <c r="E10" s="1262"/>
      <c r="F10" s="1262"/>
      <c r="G10" s="1262"/>
      <c r="H10" s="1262"/>
      <c r="I10" s="1262"/>
      <c r="J10" s="1262"/>
      <c r="K10" s="1263"/>
      <c r="L10" s="1265"/>
      <c r="M10" s="428" t="s">
        <v>154</v>
      </c>
      <c r="N10" s="428" t="s">
        <v>155</v>
      </c>
      <c r="O10" s="1267"/>
      <c r="P10" s="1243"/>
      <c r="Q10" s="1245"/>
      <c r="R10" s="1250"/>
      <c r="S10" s="1268"/>
      <c r="T10" s="1233"/>
      <c r="U10" s="1239"/>
      <c r="V10" s="1237"/>
      <c r="W10" s="1238"/>
      <c r="X10" s="1238"/>
      <c r="Y10" s="1238"/>
      <c r="Z10" s="1238"/>
      <c r="AA10" s="1238"/>
      <c r="AB10" s="1238"/>
      <c r="AC10" s="1238"/>
      <c r="AD10" s="1238"/>
      <c r="AE10" s="1238"/>
      <c r="AF10" s="1238"/>
      <c r="AG10" s="1238"/>
      <c r="AH10" s="1241"/>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c r="S12" s="470"/>
      <c r="T12" s="471" t="str">
        <f>IFERROR(IF(R12="","",VLOOKUP(P12,【参考】数式用!$A$5:$H$34,MATCH(S12,【参考】数式用!$F$4:$H$4,0)+5,0)),"")</f>
        <v/>
      </c>
      <c r="U12" s="487" t="str">
        <f>IF(S12="特定加算Ⅰ",VLOOKUP(P12,【参考】数式用!$A$5:$I$28,9,FALSE),"-")</f>
        <v>-</v>
      </c>
      <c r="V12" s="80" t="s">
        <v>17</v>
      </c>
      <c r="W12" s="472"/>
      <c r="X12" s="95" t="s">
        <v>11</v>
      </c>
      <c r="Y12" s="472"/>
      <c r="Z12" s="239" t="s">
        <v>66</v>
      </c>
      <c r="AA12" s="472"/>
      <c r="AB12" s="95" t="s">
        <v>11</v>
      </c>
      <c r="AC12" s="472"/>
      <c r="AD12" s="95" t="s">
        <v>14</v>
      </c>
      <c r="AE12" s="455" t="s">
        <v>27</v>
      </c>
      <c r="AF12" s="457" t="str">
        <f>IF(AND(W12&gt;=1,Y12&gt;=1,AA12&gt;=1,AC12&gt;=1),(AA12*12+AC12)-(W12*12+Y12)+1,"")</f>
        <v/>
      </c>
      <c r="AG12" s="457" t="s">
        <v>46</v>
      </c>
      <c r="AH12" s="458" t="str">
        <f>IFERROR(ROUNDDOWN(Q12*T12,0)*AF12,"")</f>
        <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c r="S13" s="470"/>
      <c r="T13" s="471" t="str">
        <f>IFERROR(IF(R13="","",VLOOKUP(P13,【参考】数式用!$A$5:$H$34,MATCH(S13,【参考】数式用!$F$4:$H$4,0)+5,0)),"")</f>
        <v/>
      </c>
      <c r="U13" s="487" t="str">
        <f>IF(S13="特定加算Ⅰ",VLOOKUP(P13,【参考】数式用!$A$5:$I$28,9,FALSE),"-")</f>
        <v>-</v>
      </c>
      <c r="V13" s="80" t="s">
        <v>17</v>
      </c>
      <c r="W13" s="472"/>
      <c r="X13" s="95" t="s">
        <v>11</v>
      </c>
      <c r="Y13" s="472"/>
      <c r="Z13" s="239" t="s">
        <v>66</v>
      </c>
      <c r="AA13" s="472"/>
      <c r="AB13" s="95" t="s">
        <v>11</v>
      </c>
      <c r="AC13" s="472"/>
      <c r="AD13" s="95" t="s">
        <v>14</v>
      </c>
      <c r="AE13" s="455" t="s">
        <v>27</v>
      </c>
      <c r="AF13" s="456" t="str">
        <f t="shared" ref="AF13:AF76" si="1">IF(AND(W13&gt;=1,Y13&gt;=1,AA13&gt;=1,AC13&gt;=1),(AA13*12+AC13)-(W13*12+Y13)+1,"")</f>
        <v/>
      </c>
      <c r="AG13" s="457" t="s">
        <v>46</v>
      </c>
      <c r="AH13" s="458" t="str">
        <f t="shared" ref="AH13:AH76" si="2">IFERROR(ROUNDDOWN(Q13*T13,0)*AF13,"")</f>
        <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c r="S14" s="470"/>
      <c r="T14" s="471" t="str">
        <f>IFERROR(IF(R14="","",VLOOKUP(P14,【参考】数式用!$A$5:$H$34,MATCH(S14,【参考】数式用!$F$4:$H$4,0)+5,0)),"")</f>
        <v/>
      </c>
      <c r="U14" s="487" t="str">
        <f>IF(S14="特定加算Ⅰ",VLOOKUP(P14,【参考】数式用!$A$5:$I$28,9,FALSE),"-")</f>
        <v>-</v>
      </c>
      <c r="V14" s="80" t="s">
        <v>17</v>
      </c>
      <c r="W14" s="472"/>
      <c r="X14" s="95" t="s">
        <v>11</v>
      </c>
      <c r="Y14" s="472"/>
      <c r="Z14" s="239" t="s">
        <v>66</v>
      </c>
      <c r="AA14" s="472"/>
      <c r="AB14" s="95" t="s">
        <v>11</v>
      </c>
      <c r="AC14" s="472"/>
      <c r="AD14" s="95" t="s">
        <v>14</v>
      </c>
      <c r="AE14" s="455" t="s">
        <v>27</v>
      </c>
      <c r="AF14" s="456" t="str">
        <f t="shared" si="1"/>
        <v/>
      </c>
      <c r="AG14" s="457" t="s">
        <v>46</v>
      </c>
      <c r="AH14" s="458" t="str">
        <f t="shared" si="2"/>
        <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c r="S15" s="470"/>
      <c r="T15" s="471" t="str">
        <f>IFERROR(IF(R15="","",VLOOKUP(P15,【参考】数式用!$A$5:$H$34,MATCH(S15,【参考】数式用!$F$4:$H$4,0)+5,0)),"")</f>
        <v/>
      </c>
      <c r="U15" s="487" t="str">
        <f>IF(S15="特定加算Ⅰ",VLOOKUP(P15,【参考】数式用!$A$5:$I$28,9,FALSE),"-")</f>
        <v>-</v>
      </c>
      <c r="V15" s="80" t="s">
        <v>17</v>
      </c>
      <c r="W15" s="472"/>
      <c r="X15" s="95" t="s">
        <v>11</v>
      </c>
      <c r="Y15" s="472"/>
      <c r="Z15" s="239" t="s">
        <v>66</v>
      </c>
      <c r="AA15" s="472"/>
      <c r="AB15" s="95" t="s">
        <v>11</v>
      </c>
      <c r="AC15" s="472"/>
      <c r="AD15" s="95" t="s">
        <v>14</v>
      </c>
      <c r="AE15" s="455" t="s">
        <v>27</v>
      </c>
      <c r="AF15" s="456" t="str">
        <f t="shared" si="1"/>
        <v/>
      </c>
      <c r="AG15" s="457" t="s">
        <v>46</v>
      </c>
      <c r="AH15" s="458" t="str">
        <f t="shared" si="2"/>
        <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c r="S16" s="470"/>
      <c r="T16" s="471" t="str">
        <f>IFERROR(IF(R16="","",VLOOKUP(P16,【参考】数式用!$A$5:$H$34,MATCH(S16,【参考】数式用!$F$4:$H$4,0)+5,0)),"")</f>
        <v/>
      </c>
      <c r="U16" s="487" t="str">
        <f>IF(S16="特定加算Ⅰ",VLOOKUP(P16,【参考】数式用!$A$5:$I$28,9,FALSE),"-")</f>
        <v>-</v>
      </c>
      <c r="V16" s="80" t="s">
        <v>17</v>
      </c>
      <c r="W16" s="472"/>
      <c r="X16" s="95" t="s">
        <v>11</v>
      </c>
      <c r="Y16" s="472"/>
      <c r="Z16" s="239" t="s">
        <v>66</v>
      </c>
      <c r="AA16" s="472"/>
      <c r="AB16" s="95" t="s">
        <v>11</v>
      </c>
      <c r="AC16" s="472"/>
      <c r="AD16" s="95" t="s">
        <v>14</v>
      </c>
      <c r="AE16" s="455" t="s">
        <v>27</v>
      </c>
      <c r="AF16" s="456" t="str">
        <f t="shared" si="1"/>
        <v/>
      </c>
      <c r="AG16" s="457" t="s">
        <v>46</v>
      </c>
      <c r="AH16" s="458" t="str">
        <f t="shared" si="2"/>
        <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c r="S17" s="470"/>
      <c r="T17" s="471" t="str">
        <f>IFERROR(IF(R17="","",VLOOKUP(P17,【参考】数式用!$A$5:$H$34,MATCH(S17,【参考】数式用!$F$4:$H$4,0)+5,0)),"")</f>
        <v/>
      </c>
      <c r="U17" s="487" t="str">
        <f>IF(S17="特定加算Ⅰ",VLOOKUP(P17,【参考】数式用!$A$5:$I$28,9,FALSE),"-")</f>
        <v>-</v>
      </c>
      <c r="V17" s="80" t="s">
        <v>143</v>
      </c>
      <c r="W17" s="472"/>
      <c r="X17" s="95" t="s">
        <v>144</v>
      </c>
      <c r="Y17" s="472"/>
      <c r="Z17" s="239" t="s">
        <v>145</v>
      </c>
      <c r="AA17" s="472"/>
      <c r="AB17" s="95" t="s">
        <v>144</v>
      </c>
      <c r="AC17" s="472"/>
      <c r="AD17" s="95" t="s">
        <v>146</v>
      </c>
      <c r="AE17" s="455" t="s">
        <v>147</v>
      </c>
      <c r="AF17" s="456" t="str">
        <f t="shared" si="1"/>
        <v/>
      </c>
      <c r="AG17" s="457" t="s">
        <v>148</v>
      </c>
      <c r="AH17" s="458" t="str">
        <f t="shared" si="2"/>
        <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1"/>
  <sheetViews>
    <sheetView view="pageBreakPreview" topLeftCell="P1" zoomScale="85" zoomScaleNormal="85" zoomScaleSheetLayoutView="85" zoomScalePageLayoutView="70" workbookViewId="0">
      <selection activeCell="AH12" activeCellId="1" sqref="AJ12:AJ17 AH12:AH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16384" width="2.5" style="553"/>
  </cols>
  <sheetData>
    <row r="1" spans="1:37" ht="21" customHeight="1">
      <c r="A1" s="600" t="s">
        <v>378</v>
      </c>
      <c r="G1" s="601" t="s">
        <v>379</v>
      </c>
      <c r="Q1" s="1289" t="s">
        <v>475</v>
      </c>
      <c r="R1" s="1290"/>
      <c r="S1" s="1290"/>
      <c r="T1" s="1290"/>
      <c r="U1" s="1290"/>
      <c r="V1" s="1290"/>
      <c r="W1" s="1290"/>
      <c r="X1" s="1290"/>
      <c r="Y1" s="1290"/>
      <c r="Z1" s="1290"/>
      <c r="AA1" s="1290"/>
      <c r="AB1" s="1290"/>
      <c r="AC1" s="1290"/>
      <c r="AD1" s="1290"/>
      <c r="AE1" s="1290"/>
      <c r="AF1" s="1290"/>
      <c r="AG1" s="1290"/>
      <c r="AH1" s="1290"/>
      <c r="AI1" s="1290"/>
      <c r="AJ1" s="1290"/>
      <c r="AK1" s="1290"/>
    </row>
    <row r="2" spans="1:37" ht="21" customHeight="1" thickBot="1">
      <c r="B2" s="601"/>
      <c r="C2" s="601"/>
      <c r="D2" s="601"/>
      <c r="E2" s="601"/>
      <c r="F2" s="601"/>
      <c r="G2" s="601"/>
      <c r="H2" s="601"/>
      <c r="I2" s="601"/>
      <c r="J2" s="601"/>
      <c r="K2" s="601"/>
      <c r="L2" s="601"/>
      <c r="M2" s="601"/>
      <c r="N2" s="601"/>
      <c r="O2" s="601"/>
      <c r="P2" s="641" t="s">
        <v>69</v>
      </c>
      <c r="Q2" s="1290"/>
      <c r="R2" s="1290"/>
      <c r="S2" s="1290"/>
      <c r="T2" s="1290"/>
      <c r="U2" s="1290"/>
      <c r="V2" s="1290"/>
      <c r="W2" s="1290"/>
      <c r="X2" s="1290"/>
      <c r="Y2" s="1290"/>
      <c r="Z2" s="1290"/>
      <c r="AA2" s="1290"/>
      <c r="AB2" s="1290"/>
      <c r="AC2" s="1290"/>
      <c r="AD2" s="1290"/>
      <c r="AE2" s="1290"/>
      <c r="AF2" s="1290"/>
      <c r="AG2" s="1290"/>
      <c r="AH2" s="1290"/>
      <c r="AI2" s="1290"/>
      <c r="AJ2" s="1290"/>
      <c r="AK2" s="1290"/>
    </row>
    <row r="3" spans="1:37" ht="27" customHeight="1" thickBot="1">
      <c r="A3" s="1291" t="s">
        <v>6</v>
      </c>
      <c r="B3" s="1291"/>
      <c r="C3" s="1292"/>
      <c r="D3" s="1293" t="str">
        <f>IF(基本情報入力シート!M16="","",基本情報入力シート!M16)</f>
        <v>○○ケアサービス</v>
      </c>
      <c r="E3" s="1294"/>
      <c r="F3" s="1294"/>
      <c r="G3" s="1294"/>
      <c r="H3" s="1294"/>
      <c r="I3" s="1294"/>
      <c r="J3" s="1294"/>
      <c r="K3" s="1294"/>
      <c r="L3" s="1294"/>
      <c r="M3" s="1294"/>
      <c r="N3" s="1294"/>
      <c r="O3" s="1295"/>
      <c r="P3" s="602"/>
      <c r="Q3" s="1290"/>
      <c r="R3" s="1290"/>
      <c r="S3" s="1290"/>
      <c r="T3" s="1290"/>
      <c r="U3" s="1290"/>
      <c r="V3" s="1290"/>
      <c r="W3" s="1290"/>
      <c r="X3" s="1290"/>
      <c r="Y3" s="1290"/>
      <c r="Z3" s="1290"/>
      <c r="AA3" s="1290"/>
      <c r="AB3" s="1290"/>
      <c r="AC3" s="1290"/>
      <c r="AD3" s="1290"/>
      <c r="AE3" s="1290"/>
      <c r="AF3" s="1290"/>
      <c r="AG3" s="1290"/>
      <c r="AH3" s="1290"/>
      <c r="AI3" s="1290"/>
      <c r="AJ3" s="1290"/>
      <c r="AK3" s="1290"/>
    </row>
    <row r="4" spans="1:37" ht="21" customHeight="1" thickBot="1">
      <c r="A4" s="603"/>
      <c r="B4" s="603"/>
      <c r="C4" s="603"/>
      <c r="D4" s="604"/>
      <c r="E4" s="604"/>
      <c r="F4" s="604"/>
      <c r="G4" s="604"/>
      <c r="H4" s="604"/>
      <c r="I4" s="604"/>
      <c r="J4" s="604"/>
      <c r="K4" s="604"/>
      <c r="L4" s="604"/>
      <c r="M4" s="604"/>
      <c r="N4" s="604"/>
      <c r="O4" s="604"/>
      <c r="P4" s="604"/>
      <c r="Q4" s="1290"/>
      <c r="R4" s="1290"/>
      <c r="S4" s="1290"/>
      <c r="T4" s="1290"/>
      <c r="U4" s="1290"/>
      <c r="V4" s="1290"/>
      <c r="W4" s="1290"/>
      <c r="X4" s="1290"/>
      <c r="Y4" s="1290"/>
      <c r="Z4" s="1290"/>
      <c r="AA4" s="1290"/>
      <c r="AB4" s="1290"/>
      <c r="AC4" s="1290"/>
      <c r="AD4" s="1290"/>
      <c r="AE4" s="1290"/>
      <c r="AF4" s="1290"/>
      <c r="AG4" s="1290"/>
      <c r="AH4" s="1290"/>
      <c r="AI4" s="1290"/>
      <c r="AJ4" s="1290"/>
      <c r="AK4" s="1290"/>
    </row>
    <row r="5" spans="1:37" ht="27.75" customHeight="1" thickBot="1">
      <c r="A5" s="1296" t="s">
        <v>384</v>
      </c>
      <c r="B5" s="1297"/>
      <c r="C5" s="1297"/>
      <c r="D5" s="1297"/>
      <c r="E5" s="1297"/>
      <c r="F5" s="1297"/>
      <c r="G5" s="1297"/>
      <c r="H5" s="1297"/>
      <c r="I5" s="1297"/>
      <c r="J5" s="1297"/>
      <c r="K5" s="1297"/>
      <c r="L5" s="1297"/>
      <c r="M5" s="1297"/>
      <c r="N5" s="1297"/>
      <c r="O5" s="605">
        <f>IF(SUM(AG12:AG111)=0,"",SUM(AG12:AG110))</f>
        <v>2904000</v>
      </c>
      <c r="P5" s="604"/>
      <c r="Q5" s="1290"/>
      <c r="R5" s="1290"/>
      <c r="S5" s="1290"/>
      <c r="T5" s="1290"/>
      <c r="U5" s="1290"/>
      <c r="V5" s="1290"/>
      <c r="W5" s="1290"/>
      <c r="X5" s="1290"/>
      <c r="Y5" s="1290"/>
      <c r="Z5" s="1290"/>
      <c r="AA5" s="1290"/>
      <c r="AB5" s="1290"/>
      <c r="AC5" s="1290"/>
      <c r="AD5" s="1290"/>
      <c r="AE5" s="1290"/>
      <c r="AF5" s="1290"/>
      <c r="AG5" s="1290"/>
      <c r="AH5" s="1290"/>
      <c r="AI5" s="1290"/>
      <c r="AJ5" s="1290"/>
      <c r="AK5" s="1290"/>
    </row>
    <row r="6" spans="1:37" ht="21" customHeight="1">
      <c r="R6" s="606"/>
      <c r="S6" s="599"/>
      <c r="AG6" s="607"/>
    </row>
    <row r="7" spans="1:37" ht="14.25" customHeight="1">
      <c r="A7" s="1298"/>
      <c r="B7" s="1279" t="s">
        <v>267</v>
      </c>
      <c r="C7" s="1280"/>
      <c r="D7" s="1280"/>
      <c r="E7" s="1280"/>
      <c r="F7" s="1280"/>
      <c r="G7" s="1280"/>
      <c r="H7" s="1280"/>
      <c r="I7" s="1280"/>
      <c r="J7" s="1280"/>
      <c r="K7" s="1281"/>
      <c r="L7" s="1285" t="s">
        <v>86</v>
      </c>
      <c r="M7" s="1306" t="s">
        <v>382</v>
      </c>
      <c r="N7" s="1307"/>
      <c r="O7" s="1287" t="s">
        <v>99</v>
      </c>
      <c r="P7" s="1303" t="s">
        <v>52</v>
      </c>
      <c r="Q7" s="1285" t="s">
        <v>380</v>
      </c>
      <c r="R7" s="1305" t="s">
        <v>467</v>
      </c>
      <c r="S7" s="1318" t="s">
        <v>381</v>
      </c>
      <c r="T7" s="1319"/>
      <c r="U7" s="1319"/>
      <c r="V7" s="1319"/>
      <c r="W7" s="1319"/>
      <c r="X7" s="1319"/>
      <c r="Y7" s="1319"/>
      <c r="Z7" s="1319"/>
      <c r="AA7" s="1319"/>
      <c r="AB7" s="1319"/>
      <c r="AC7" s="1319"/>
      <c r="AD7" s="1319"/>
      <c r="AE7" s="1319"/>
      <c r="AF7" s="1319"/>
      <c r="AG7" s="1319"/>
      <c r="AH7" s="1319"/>
      <c r="AI7" s="1319"/>
      <c r="AJ7" s="1319"/>
      <c r="AK7" s="1320"/>
    </row>
    <row r="8" spans="1:37" ht="21.75" customHeight="1">
      <c r="A8" s="1299"/>
      <c r="B8" s="1282"/>
      <c r="C8" s="1283"/>
      <c r="D8" s="1283"/>
      <c r="E8" s="1283"/>
      <c r="F8" s="1283"/>
      <c r="G8" s="1283"/>
      <c r="H8" s="1283"/>
      <c r="I8" s="1283"/>
      <c r="J8" s="1283"/>
      <c r="K8" s="1284"/>
      <c r="L8" s="1286"/>
      <c r="M8" s="1308"/>
      <c r="N8" s="1309"/>
      <c r="O8" s="1288"/>
      <c r="P8" s="1304"/>
      <c r="Q8" s="1286"/>
      <c r="R8" s="1276"/>
      <c r="S8" s="1276" t="s">
        <v>383</v>
      </c>
      <c r="T8" s="1275" t="s">
        <v>468</v>
      </c>
      <c r="U8" s="1312" t="s">
        <v>469</v>
      </c>
      <c r="V8" s="1313"/>
      <c r="W8" s="1313"/>
      <c r="X8" s="1313"/>
      <c r="Y8" s="1313"/>
      <c r="Z8" s="1313"/>
      <c r="AA8" s="1313"/>
      <c r="AB8" s="1313"/>
      <c r="AC8" s="1313"/>
      <c r="AD8" s="1313"/>
      <c r="AE8" s="1313"/>
      <c r="AF8" s="1314"/>
      <c r="AG8" s="1277" t="s">
        <v>470</v>
      </c>
      <c r="AH8" s="1300" t="s">
        <v>385</v>
      </c>
      <c r="AI8" s="1301"/>
      <c r="AJ8" s="1301"/>
      <c r="AK8" s="1302"/>
    </row>
    <row r="9" spans="1:37" ht="21.75" customHeight="1">
      <c r="A9" s="1299"/>
      <c r="B9" s="1282"/>
      <c r="C9" s="1283"/>
      <c r="D9" s="1283"/>
      <c r="E9" s="1283"/>
      <c r="F9" s="1283"/>
      <c r="G9" s="1283"/>
      <c r="H9" s="1283"/>
      <c r="I9" s="1283"/>
      <c r="J9" s="1283"/>
      <c r="K9" s="1284"/>
      <c r="L9" s="1286"/>
      <c r="M9" s="1310"/>
      <c r="N9" s="1311"/>
      <c r="O9" s="1288"/>
      <c r="P9" s="1304"/>
      <c r="Q9" s="1286"/>
      <c r="R9" s="1276"/>
      <c r="S9" s="1276"/>
      <c r="T9" s="1275"/>
      <c r="U9" s="1312"/>
      <c r="V9" s="1313"/>
      <c r="W9" s="1313"/>
      <c r="X9" s="1313"/>
      <c r="Y9" s="1313"/>
      <c r="Z9" s="1313"/>
      <c r="AA9" s="1313"/>
      <c r="AB9" s="1313"/>
      <c r="AC9" s="1313"/>
      <c r="AD9" s="1313"/>
      <c r="AE9" s="1313"/>
      <c r="AF9" s="1314"/>
      <c r="AG9" s="1278"/>
      <c r="AH9" s="609"/>
      <c r="AI9" s="610"/>
      <c r="AJ9" s="609"/>
      <c r="AK9" s="610"/>
    </row>
    <row r="10" spans="1:37" ht="150" customHeight="1">
      <c r="A10" s="1299"/>
      <c r="B10" s="1282"/>
      <c r="C10" s="1283"/>
      <c r="D10" s="1283"/>
      <c r="E10" s="1283"/>
      <c r="F10" s="1283"/>
      <c r="G10" s="1283"/>
      <c r="H10" s="1283"/>
      <c r="I10" s="1283"/>
      <c r="J10" s="1283"/>
      <c r="K10" s="1284"/>
      <c r="L10" s="1286"/>
      <c r="M10" s="611" t="s">
        <v>154</v>
      </c>
      <c r="N10" s="611" t="s">
        <v>155</v>
      </c>
      <c r="O10" s="1288"/>
      <c r="P10" s="1304"/>
      <c r="Q10" s="1286"/>
      <c r="R10" s="1276"/>
      <c r="S10" s="1276"/>
      <c r="T10" s="1275"/>
      <c r="U10" s="1315"/>
      <c r="V10" s="1316"/>
      <c r="W10" s="1316"/>
      <c r="X10" s="1316"/>
      <c r="Y10" s="1316"/>
      <c r="Z10" s="1316"/>
      <c r="AA10" s="1316"/>
      <c r="AB10" s="1316"/>
      <c r="AC10" s="1316"/>
      <c r="AD10" s="1316"/>
      <c r="AE10" s="1316"/>
      <c r="AF10" s="1317"/>
      <c r="AG10" s="1278"/>
      <c r="AH10" s="609" t="s">
        <v>473</v>
      </c>
      <c r="AI10" s="608" t="s">
        <v>471</v>
      </c>
      <c r="AJ10" s="609" t="s">
        <v>474</v>
      </c>
      <c r="AK10" s="608" t="s">
        <v>472</v>
      </c>
    </row>
    <row r="11" spans="1:37"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37"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517</v>
      </c>
      <c r="T12" s="632">
        <f>IF(P12="","",VLOOKUP(P12,【参考】数式用!$J$2:$L$34,3,FALSE))</f>
        <v>4.4999999999999998E-2</v>
      </c>
      <c r="U12" s="633" t="s">
        <v>17</v>
      </c>
      <c r="V12" s="715">
        <v>4</v>
      </c>
      <c r="W12" s="634" t="s">
        <v>11</v>
      </c>
      <c r="X12" s="715">
        <v>10</v>
      </c>
      <c r="Y12" s="635" t="s">
        <v>66</v>
      </c>
      <c r="Z12" s="716">
        <v>5</v>
      </c>
      <c r="AA12" s="636" t="s">
        <v>11</v>
      </c>
      <c r="AB12" s="715">
        <v>3</v>
      </c>
      <c r="AC12" s="636" t="s">
        <v>14</v>
      </c>
      <c r="AD12" s="637" t="s">
        <v>27</v>
      </c>
      <c r="AE12" s="768">
        <f>IF(V12&gt;=1,(Z12*12+AB12)-(V12*12+X12)+1,"")</f>
        <v>6</v>
      </c>
      <c r="AF12" s="638" t="s">
        <v>46</v>
      </c>
      <c r="AG12" s="639">
        <f>IFERROR(ROUNDDOWN(R12*T12,0)*AE12,"")</f>
        <v>167400</v>
      </c>
      <c r="AH12" s="773">
        <v>161701.71052631579</v>
      </c>
      <c r="AI12" s="774">
        <v>108306.25</v>
      </c>
      <c r="AJ12" s="773">
        <v>5727.3519736842109</v>
      </c>
      <c r="AK12" s="774">
        <v>3824.0131578947371</v>
      </c>
    </row>
    <row r="13" spans="1:37"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517</v>
      </c>
      <c r="T13" s="632">
        <f>IF(P13="","",VLOOKUP(P13,【参考】数式用!$J$2:$L$34,3,FALSE))</f>
        <v>4.4999999999999998E-2</v>
      </c>
      <c r="U13" s="633" t="s">
        <v>17</v>
      </c>
      <c r="V13" s="715">
        <v>4</v>
      </c>
      <c r="W13" s="634" t="s">
        <v>11</v>
      </c>
      <c r="X13" s="715">
        <v>10</v>
      </c>
      <c r="Y13" s="635" t="s">
        <v>66</v>
      </c>
      <c r="Z13" s="716">
        <v>5</v>
      </c>
      <c r="AA13" s="636" t="s">
        <v>11</v>
      </c>
      <c r="AB13" s="715">
        <v>3</v>
      </c>
      <c r="AC13" s="636" t="s">
        <v>14</v>
      </c>
      <c r="AD13" s="637" t="s">
        <v>27</v>
      </c>
      <c r="AE13" s="768">
        <f t="shared" ref="AE13:AE76" si="0">IF(V13&gt;=1,(Z13*12+AB13)-(V13*12+X13)+1,"")</f>
        <v>6</v>
      </c>
      <c r="AF13" s="638" t="s">
        <v>46</v>
      </c>
      <c r="AG13" s="639">
        <f t="shared" ref="AG13:AG76" si="1">IFERROR(ROUNDDOWN(R13*T13,0)*AE13,"")</f>
        <v>207900</v>
      </c>
      <c r="AH13" s="773">
        <v>160650</v>
      </c>
      <c r="AI13" s="774">
        <v>132935.77981651376</v>
      </c>
      <c r="AJ13" s="773">
        <v>47286.123853211007</v>
      </c>
      <c r="AK13" s="774">
        <v>33270.068807339449</v>
      </c>
    </row>
    <row r="14" spans="1:37" ht="36.75" customHeight="1">
      <c r="A14" s="625">
        <f t="shared" ref="A14:A77" si="2">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517</v>
      </c>
      <c r="T14" s="632">
        <f>IF(P14="","",VLOOKUP(P14,【参考】数式用!$J$2:$L$34,3,FALSE))</f>
        <v>1.0999999999999999E-2</v>
      </c>
      <c r="U14" s="633" t="s">
        <v>17</v>
      </c>
      <c r="V14" s="715">
        <v>4</v>
      </c>
      <c r="W14" s="634" t="s">
        <v>11</v>
      </c>
      <c r="X14" s="715">
        <v>10</v>
      </c>
      <c r="Y14" s="635" t="s">
        <v>66</v>
      </c>
      <c r="Z14" s="716">
        <v>5</v>
      </c>
      <c r="AA14" s="636" t="s">
        <v>11</v>
      </c>
      <c r="AB14" s="715">
        <v>3</v>
      </c>
      <c r="AC14" s="636" t="s">
        <v>14</v>
      </c>
      <c r="AD14" s="637" t="s">
        <v>27</v>
      </c>
      <c r="AE14" s="768">
        <f t="shared" si="0"/>
        <v>6</v>
      </c>
      <c r="AF14" s="638" t="s">
        <v>46</v>
      </c>
      <c r="AG14" s="639">
        <f t="shared" si="1"/>
        <v>312840</v>
      </c>
      <c r="AH14" s="773">
        <v>260449.36045345102</v>
      </c>
      <c r="AI14" s="774">
        <v>182014.43870385233</v>
      </c>
      <c r="AJ14" s="773">
        <v>52445.126404494382</v>
      </c>
      <c r="AK14" s="774">
        <v>33255.145632691281</v>
      </c>
    </row>
    <row r="15" spans="1:37" ht="36.75" customHeight="1">
      <c r="A15" s="625">
        <f t="shared" si="2"/>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517</v>
      </c>
      <c r="T15" s="632">
        <f>IF(P15="","",VLOOKUP(P15,【参考】数式用!$J$2:$L$34,3,FALSE))</f>
        <v>1.2999999999999999E-2</v>
      </c>
      <c r="U15" s="633" t="s">
        <v>17</v>
      </c>
      <c r="V15" s="715">
        <v>4</v>
      </c>
      <c r="W15" s="634" t="s">
        <v>11</v>
      </c>
      <c r="X15" s="715">
        <v>10</v>
      </c>
      <c r="Y15" s="635" t="s">
        <v>66</v>
      </c>
      <c r="Z15" s="716">
        <v>5</v>
      </c>
      <c r="AA15" s="636" t="s">
        <v>11</v>
      </c>
      <c r="AB15" s="715">
        <v>3</v>
      </c>
      <c r="AC15" s="636" t="s">
        <v>14</v>
      </c>
      <c r="AD15" s="637" t="s">
        <v>27</v>
      </c>
      <c r="AE15" s="768">
        <f t="shared" si="0"/>
        <v>6</v>
      </c>
      <c r="AF15" s="638" t="s">
        <v>46</v>
      </c>
      <c r="AG15" s="639">
        <f t="shared" si="1"/>
        <v>184860</v>
      </c>
      <c r="AH15" s="773">
        <v>165026.14578827855</v>
      </c>
      <c r="AI15" s="774">
        <v>115250.15543901385</v>
      </c>
      <c r="AJ15" s="773">
        <v>19865.920198961936</v>
      </c>
      <c r="AK15" s="774">
        <v>15772.717749783737</v>
      </c>
    </row>
    <row r="16" spans="1:37" ht="36.75" customHeight="1">
      <c r="A16" s="625">
        <f t="shared" si="2"/>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517</v>
      </c>
      <c r="T16" s="632">
        <f>IF(P16="","",VLOOKUP(P16,【参考】数式用!$J$2:$L$34,3,FALSE))</f>
        <v>2.8000000000000001E-2</v>
      </c>
      <c r="U16" s="633" t="s">
        <v>17</v>
      </c>
      <c r="V16" s="715">
        <v>4</v>
      </c>
      <c r="W16" s="634" t="s">
        <v>11</v>
      </c>
      <c r="X16" s="715">
        <v>10</v>
      </c>
      <c r="Y16" s="635" t="s">
        <v>66</v>
      </c>
      <c r="Z16" s="716">
        <v>5</v>
      </c>
      <c r="AA16" s="636" t="s">
        <v>11</v>
      </c>
      <c r="AB16" s="715">
        <v>3</v>
      </c>
      <c r="AC16" s="636" t="s">
        <v>14</v>
      </c>
      <c r="AD16" s="637" t="s">
        <v>27</v>
      </c>
      <c r="AE16" s="768">
        <f t="shared" si="0"/>
        <v>6</v>
      </c>
      <c r="AF16" s="638" t="s">
        <v>46</v>
      </c>
      <c r="AG16" s="639">
        <f t="shared" si="1"/>
        <v>1192800</v>
      </c>
      <c r="AH16" s="773">
        <v>936359.41911552858</v>
      </c>
      <c r="AI16" s="774">
        <v>735396.40953615669</v>
      </c>
      <c r="AJ16" s="773">
        <v>302533.1784788245</v>
      </c>
      <c r="AK16" s="774">
        <v>217500.14405070589</v>
      </c>
    </row>
    <row r="17" spans="1:37" ht="36.75" customHeight="1">
      <c r="A17" s="625">
        <f t="shared" si="2"/>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517</v>
      </c>
      <c r="T17" s="632">
        <f>IF(P17="","",VLOOKUP(P17,【参考】数式用!$J$2:$L$34,3,FALSE))</f>
        <v>1.0999999999999999E-2</v>
      </c>
      <c r="U17" s="633" t="s">
        <v>143</v>
      </c>
      <c r="V17" s="715">
        <v>4</v>
      </c>
      <c r="W17" s="634" t="s">
        <v>144</v>
      </c>
      <c r="X17" s="715">
        <v>10</v>
      </c>
      <c r="Y17" s="635" t="s">
        <v>145</v>
      </c>
      <c r="Z17" s="716">
        <v>5</v>
      </c>
      <c r="AA17" s="636" t="s">
        <v>144</v>
      </c>
      <c r="AB17" s="715">
        <v>3</v>
      </c>
      <c r="AC17" s="636" t="s">
        <v>146</v>
      </c>
      <c r="AD17" s="637" t="s">
        <v>147</v>
      </c>
      <c r="AE17" s="768">
        <f t="shared" si="0"/>
        <v>6</v>
      </c>
      <c r="AF17" s="638" t="s">
        <v>148</v>
      </c>
      <c r="AG17" s="639">
        <f t="shared" si="1"/>
        <v>838200</v>
      </c>
      <c r="AH17" s="773">
        <v>673843.86257479573</v>
      </c>
      <c r="AI17" s="774">
        <v>492933.08541763393</v>
      </c>
      <c r="AJ17" s="773">
        <v>119111.8006324544</v>
      </c>
      <c r="AK17" s="774">
        <v>88309.92694733449</v>
      </c>
    </row>
    <row r="18" spans="1:37" ht="36.75" customHeight="1">
      <c r="A18" s="625">
        <f t="shared" si="2"/>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0"/>
        <v/>
      </c>
      <c r="AF18" s="638" t="s">
        <v>148</v>
      </c>
      <c r="AG18" s="639" t="str">
        <f t="shared" si="1"/>
        <v/>
      </c>
      <c r="AH18" s="773"/>
      <c r="AI18" s="774"/>
      <c r="AJ18" s="773"/>
      <c r="AK18" s="774"/>
    </row>
    <row r="19" spans="1:37" ht="36.75" customHeight="1">
      <c r="A19" s="625">
        <f t="shared" si="2"/>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0"/>
        <v/>
      </c>
      <c r="AF19" s="638" t="s">
        <v>148</v>
      </c>
      <c r="AG19" s="639" t="str">
        <f t="shared" si="1"/>
        <v/>
      </c>
      <c r="AH19" s="773"/>
      <c r="AI19" s="774"/>
      <c r="AJ19" s="773"/>
      <c r="AK19" s="774"/>
    </row>
    <row r="20" spans="1:37" ht="36.75" customHeight="1">
      <c r="A20" s="625">
        <f t="shared" si="2"/>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0"/>
        <v/>
      </c>
      <c r="AF20" s="638" t="s">
        <v>148</v>
      </c>
      <c r="AG20" s="639" t="str">
        <f t="shared" si="1"/>
        <v/>
      </c>
      <c r="AH20" s="773"/>
      <c r="AI20" s="774"/>
      <c r="AJ20" s="773"/>
      <c r="AK20" s="774"/>
    </row>
    <row r="21" spans="1:37" ht="36.75" customHeight="1">
      <c r="A21" s="625">
        <f t="shared" si="2"/>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0"/>
        <v/>
      </c>
      <c r="AF21" s="638" t="s">
        <v>148</v>
      </c>
      <c r="AG21" s="639" t="str">
        <f t="shared" si="1"/>
        <v/>
      </c>
      <c r="AH21" s="773"/>
      <c r="AI21" s="774"/>
      <c r="AJ21" s="773"/>
      <c r="AK21" s="774"/>
    </row>
    <row r="22" spans="1:37" ht="36.75" customHeight="1">
      <c r="A22" s="625">
        <f t="shared" si="2"/>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0"/>
        <v/>
      </c>
      <c r="AF22" s="638" t="s">
        <v>148</v>
      </c>
      <c r="AG22" s="639" t="str">
        <f t="shared" si="1"/>
        <v/>
      </c>
      <c r="AH22" s="773"/>
      <c r="AI22" s="774"/>
      <c r="AJ22" s="773"/>
      <c r="AK22" s="774"/>
    </row>
    <row r="23" spans="1:37" ht="36.75" customHeight="1">
      <c r="A23" s="625">
        <f t="shared" si="2"/>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0"/>
        <v/>
      </c>
      <c r="AF23" s="638" t="s">
        <v>148</v>
      </c>
      <c r="AG23" s="639" t="str">
        <f t="shared" si="1"/>
        <v/>
      </c>
      <c r="AH23" s="773"/>
      <c r="AI23" s="774"/>
      <c r="AJ23" s="773"/>
      <c r="AK23" s="774"/>
    </row>
    <row r="24" spans="1:37" ht="36.75" customHeight="1">
      <c r="A24" s="625">
        <f t="shared" si="2"/>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0"/>
        <v/>
      </c>
      <c r="AF24" s="638" t="s">
        <v>148</v>
      </c>
      <c r="AG24" s="639" t="str">
        <f t="shared" si="1"/>
        <v/>
      </c>
      <c r="AH24" s="773"/>
      <c r="AI24" s="774"/>
      <c r="AJ24" s="773"/>
      <c r="AK24" s="774"/>
    </row>
    <row r="25" spans="1:37" ht="36.75" customHeight="1">
      <c r="A25" s="625">
        <f t="shared" si="2"/>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0"/>
        <v/>
      </c>
      <c r="AF25" s="638" t="s">
        <v>148</v>
      </c>
      <c r="AG25" s="639" t="str">
        <f t="shared" si="1"/>
        <v/>
      </c>
      <c r="AH25" s="773"/>
      <c r="AI25" s="774"/>
      <c r="AJ25" s="773"/>
      <c r="AK25" s="774"/>
    </row>
    <row r="26" spans="1:37" ht="36.75" customHeight="1">
      <c r="A26" s="625">
        <f t="shared" si="2"/>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0"/>
        <v/>
      </c>
      <c r="AF26" s="638" t="s">
        <v>148</v>
      </c>
      <c r="AG26" s="639" t="str">
        <f t="shared" si="1"/>
        <v/>
      </c>
      <c r="AH26" s="773"/>
      <c r="AI26" s="774"/>
      <c r="AJ26" s="773"/>
      <c r="AK26" s="774"/>
    </row>
    <row r="27" spans="1:37" ht="36.75" customHeight="1">
      <c r="A27" s="625">
        <f t="shared" si="2"/>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0"/>
        <v/>
      </c>
      <c r="AF27" s="638" t="s">
        <v>148</v>
      </c>
      <c r="AG27" s="639" t="str">
        <f t="shared" si="1"/>
        <v/>
      </c>
      <c r="AH27" s="773"/>
      <c r="AI27" s="774"/>
      <c r="AJ27" s="773"/>
      <c r="AK27" s="774"/>
    </row>
    <row r="28" spans="1:37" ht="36.75" customHeight="1">
      <c r="A28" s="625">
        <f t="shared" si="2"/>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0"/>
        <v/>
      </c>
      <c r="AF28" s="638" t="s">
        <v>148</v>
      </c>
      <c r="AG28" s="639" t="str">
        <f t="shared" si="1"/>
        <v/>
      </c>
      <c r="AH28" s="773"/>
      <c r="AI28" s="774"/>
      <c r="AJ28" s="773"/>
      <c r="AK28" s="774"/>
    </row>
    <row r="29" spans="1:37" ht="36.75" customHeight="1">
      <c r="A29" s="625">
        <f t="shared" si="2"/>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0"/>
        <v/>
      </c>
      <c r="AF29" s="638" t="s">
        <v>148</v>
      </c>
      <c r="AG29" s="639" t="str">
        <f t="shared" si="1"/>
        <v/>
      </c>
      <c r="AH29" s="773"/>
      <c r="AI29" s="774"/>
      <c r="AJ29" s="773"/>
      <c r="AK29" s="774"/>
    </row>
    <row r="30" spans="1:37" ht="36.75" customHeight="1">
      <c r="A30" s="625">
        <f t="shared" si="2"/>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0"/>
        <v/>
      </c>
      <c r="AF30" s="638" t="s">
        <v>148</v>
      </c>
      <c r="AG30" s="639" t="str">
        <f t="shared" si="1"/>
        <v/>
      </c>
      <c r="AH30" s="773"/>
      <c r="AI30" s="774"/>
      <c r="AJ30" s="773"/>
      <c r="AK30" s="774"/>
    </row>
    <row r="31" spans="1:37" ht="36.75" customHeight="1">
      <c r="A31" s="625">
        <f t="shared" si="2"/>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0"/>
        <v/>
      </c>
      <c r="AF31" s="638" t="s">
        <v>148</v>
      </c>
      <c r="AG31" s="639" t="str">
        <f t="shared" si="1"/>
        <v/>
      </c>
      <c r="AH31" s="773"/>
      <c r="AI31" s="774"/>
      <c r="AJ31" s="773"/>
      <c r="AK31" s="774"/>
    </row>
    <row r="32" spans="1:37" ht="36.75" customHeight="1">
      <c r="A32" s="625">
        <f t="shared" si="2"/>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0"/>
        <v/>
      </c>
      <c r="AF32" s="638" t="s">
        <v>148</v>
      </c>
      <c r="AG32" s="639" t="str">
        <f t="shared" si="1"/>
        <v/>
      </c>
      <c r="AH32" s="773"/>
      <c r="AI32" s="774"/>
      <c r="AJ32" s="773"/>
      <c r="AK32" s="774"/>
    </row>
    <row r="33" spans="1:37" ht="36.75" customHeight="1">
      <c r="A33" s="625">
        <f t="shared" si="2"/>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0"/>
        <v/>
      </c>
      <c r="AF33" s="638" t="s">
        <v>148</v>
      </c>
      <c r="AG33" s="639" t="str">
        <f t="shared" si="1"/>
        <v/>
      </c>
      <c r="AH33" s="773"/>
      <c r="AI33" s="774"/>
      <c r="AJ33" s="773"/>
      <c r="AK33" s="774"/>
    </row>
    <row r="34" spans="1:37" ht="36.75" customHeight="1">
      <c r="A34" s="625">
        <f t="shared" si="2"/>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0"/>
        <v/>
      </c>
      <c r="AF34" s="638" t="s">
        <v>148</v>
      </c>
      <c r="AG34" s="639" t="str">
        <f t="shared" si="1"/>
        <v/>
      </c>
      <c r="AH34" s="773"/>
      <c r="AI34" s="774"/>
      <c r="AJ34" s="773"/>
      <c r="AK34" s="774"/>
    </row>
    <row r="35" spans="1:37" ht="36.75" customHeight="1">
      <c r="A35" s="625">
        <f t="shared" si="2"/>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0"/>
        <v/>
      </c>
      <c r="AF35" s="638" t="s">
        <v>148</v>
      </c>
      <c r="AG35" s="639" t="str">
        <f t="shared" si="1"/>
        <v/>
      </c>
      <c r="AH35" s="773"/>
      <c r="AI35" s="774"/>
      <c r="AJ35" s="773"/>
      <c r="AK35" s="774"/>
    </row>
    <row r="36" spans="1:37" ht="36.75" customHeight="1">
      <c r="A36" s="625">
        <f t="shared" si="2"/>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0"/>
        <v/>
      </c>
      <c r="AF36" s="638" t="s">
        <v>148</v>
      </c>
      <c r="AG36" s="639" t="str">
        <f t="shared" si="1"/>
        <v/>
      </c>
      <c r="AH36" s="773"/>
      <c r="AI36" s="774"/>
      <c r="AJ36" s="773"/>
      <c r="AK36" s="774"/>
    </row>
    <row r="37" spans="1:37" ht="36.75" customHeight="1">
      <c r="A37" s="625">
        <f t="shared" si="2"/>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0"/>
        <v/>
      </c>
      <c r="AF37" s="638" t="s">
        <v>148</v>
      </c>
      <c r="AG37" s="639" t="str">
        <f t="shared" si="1"/>
        <v/>
      </c>
      <c r="AH37" s="773"/>
      <c r="AI37" s="774"/>
      <c r="AJ37" s="773"/>
      <c r="AK37" s="774"/>
    </row>
    <row r="38" spans="1:37" ht="36.75" customHeight="1">
      <c r="A38" s="625">
        <f t="shared" si="2"/>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0"/>
        <v/>
      </c>
      <c r="AF38" s="638" t="s">
        <v>148</v>
      </c>
      <c r="AG38" s="639" t="str">
        <f t="shared" si="1"/>
        <v/>
      </c>
      <c r="AH38" s="773"/>
      <c r="AI38" s="774"/>
      <c r="AJ38" s="773"/>
      <c r="AK38" s="774"/>
    </row>
    <row r="39" spans="1:37" ht="36.75" customHeight="1">
      <c r="A39" s="625">
        <f t="shared" si="2"/>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0"/>
        <v/>
      </c>
      <c r="AF39" s="638" t="s">
        <v>148</v>
      </c>
      <c r="AG39" s="639" t="str">
        <f t="shared" si="1"/>
        <v/>
      </c>
      <c r="AH39" s="773"/>
      <c r="AI39" s="774"/>
      <c r="AJ39" s="773"/>
      <c r="AK39" s="774"/>
    </row>
    <row r="40" spans="1:37" ht="36.75" customHeight="1">
      <c r="A40" s="625">
        <f t="shared" si="2"/>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0"/>
        <v/>
      </c>
      <c r="AF40" s="638" t="s">
        <v>148</v>
      </c>
      <c r="AG40" s="639" t="str">
        <f t="shared" si="1"/>
        <v/>
      </c>
      <c r="AH40" s="773"/>
      <c r="AI40" s="774"/>
      <c r="AJ40" s="773"/>
      <c r="AK40" s="774"/>
    </row>
    <row r="41" spans="1:37" ht="36.75" customHeight="1">
      <c r="A41" s="625">
        <f t="shared" si="2"/>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0"/>
        <v/>
      </c>
      <c r="AF41" s="638" t="s">
        <v>148</v>
      </c>
      <c r="AG41" s="639" t="str">
        <f t="shared" si="1"/>
        <v/>
      </c>
      <c r="AH41" s="773"/>
      <c r="AI41" s="774"/>
      <c r="AJ41" s="773"/>
      <c r="AK41" s="774"/>
    </row>
    <row r="42" spans="1:37" ht="36.75" customHeight="1">
      <c r="A42" s="625">
        <f t="shared" si="2"/>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0"/>
        <v/>
      </c>
      <c r="AF42" s="638" t="s">
        <v>148</v>
      </c>
      <c r="AG42" s="639" t="str">
        <f t="shared" si="1"/>
        <v/>
      </c>
      <c r="AH42" s="773"/>
      <c r="AI42" s="774"/>
      <c r="AJ42" s="773"/>
      <c r="AK42" s="774"/>
    </row>
    <row r="43" spans="1:37" ht="36.75" customHeight="1">
      <c r="A43" s="625">
        <f t="shared" si="2"/>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0"/>
        <v/>
      </c>
      <c r="AF43" s="638" t="s">
        <v>148</v>
      </c>
      <c r="AG43" s="639" t="str">
        <f t="shared" si="1"/>
        <v/>
      </c>
      <c r="AH43" s="773"/>
      <c r="AI43" s="774"/>
      <c r="AJ43" s="773"/>
      <c r="AK43" s="774"/>
    </row>
    <row r="44" spans="1:37" ht="36.75" customHeight="1">
      <c r="A44" s="625">
        <f t="shared" si="2"/>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0"/>
        <v/>
      </c>
      <c r="AF44" s="638" t="s">
        <v>148</v>
      </c>
      <c r="AG44" s="639" t="str">
        <f t="shared" si="1"/>
        <v/>
      </c>
      <c r="AH44" s="773"/>
      <c r="AI44" s="774"/>
      <c r="AJ44" s="773"/>
      <c r="AK44" s="774"/>
    </row>
    <row r="45" spans="1:37" ht="36.75" customHeight="1">
      <c r="A45" s="625">
        <f t="shared" si="2"/>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0"/>
        <v/>
      </c>
      <c r="AF45" s="638" t="s">
        <v>148</v>
      </c>
      <c r="AG45" s="639" t="str">
        <f t="shared" si="1"/>
        <v/>
      </c>
      <c r="AH45" s="773"/>
      <c r="AI45" s="774"/>
      <c r="AJ45" s="773"/>
      <c r="AK45" s="774"/>
    </row>
    <row r="46" spans="1:37" ht="36.75" customHeight="1">
      <c r="A46" s="625">
        <f t="shared" si="2"/>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0"/>
        <v/>
      </c>
      <c r="AF46" s="638" t="s">
        <v>148</v>
      </c>
      <c r="AG46" s="639" t="str">
        <f t="shared" si="1"/>
        <v/>
      </c>
      <c r="AH46" s="773"/>
      <c r="AI46" s="774"/>
      <c r="AJ46" s="773"/>
      <c r="AK46" s="774"/>
    </row>
    <row r="47" spans="1:37" ht="36.75" customHeight="1">
      <c r="A47" s="625">
        <f t="shared" si="2"/>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0"/>
        <v/>
      </c>
      <c r="AF47" s="638" t="s">
        <v>148</v>
      </c>
      <c r="AG47" s="639" t="str">
        <f t="shared" si="1"/>
        <v/>
      </c>
      <c r="AH47" s="773"/>
      <c r="AI47" s="774"/>
      <c r="AJ47" s="773"/>
      <c r="AK47" s="774"/>
    </row>
    <row r="48" spans="1:37" ht="36.75" customHeight="1">
      <c r="A48" s="625">
        <f t="shared" si="2"/>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0"/>
        <v/>
      </c>
      <c r="AF48" s="638" t="s">
        <v>148</v>
      </c>
      <c r="AG48" s="639" t="str">
        <f t="shared" si="1"/>
        <v/>
      </c>
      <c r="AH48" s="773"/>
      <c r="AI48" s="774"/>
      <c r="AJ48" s="773"/>
      <c r="AK48" s="774"/>
    </row>
    <row r="49" spans="1:37" ht="36.75" customHeight="1">
      <c r="A49" s="625">
        <f t="shared" si="2"/>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0"/>
        <v/>
      </c>
      <c r="AF49" s="638" t="s">
        <v>148</v>
      </c>
      <c r="AG49" s="639" t="str">
        <f t="shared" si="1"/>
        <v/>
      </c>
      <c r="AH49" s="773"/>
      <c r="AI49" s="774"/>
      <c r="AJ49" s="773"/>
      <c r="AK49" s="774"/>
    </row>
    <row r="50" spans="1:37" ht="36.75" customHeight="1">
      <c r="A50" s="625">
        <f t="shared" si="2"/>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0"/>
        <v/>
      </c>
      <c r="AF50" s="638" t="s">
        <v>148</v>
      </c>
      <c r="AG50" s="639" t="str">
        <f t="shared" si="1"/>
        <v/>
      </c>
      <c r="AH50" s="773"/>
      <c r="AI50" s="774"/>
      <c r="AJ50" s="773"/>
      <c r="AK50" s="774"/>
    </row>
    <row r="51" spans="1:37" ht="36.75" customHeight="1">
      <c r="A51" s="625">
        <f t="shared" si="2"/>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0"/>
        <v/>
      </c>
      <c r="AF51" s="640" t="s">
        <v>148</v>
      </c>
      <c r="AG51" s="639" t="str">
        <f t="shared" si="1"/>
        <v/>
      </c>
      <c r="AH51" s="773"/>
      <c r="AI51" s="774"/>
      <c r="AJ51" s="773"/>
      <c r="AK51" s="774"/>
    </row>
    <row r="52" spans="1:37" ht="36.75" customHeight="1">
      <c r="A52" s="625">
        <f t="shared" si="2"/>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0"/>
        <v/>
      </c>
      <c r="AF52" s="640" t="s">
        <v>148</v>
      </c>
      <c r="AG52" s="639" t="str">
        <f t="shared" si="1"/>
        <v/>
      </c>
      <c r="AH52" s="773"/>
      <c r="AI52" s="774"/>
      <c r="AJ52" s="773"/>
      <c r="AK52" s="774"/>
    </row>
    <row r="53" spans="1:37" ht="36.75" customHeight="1">
      <c r="A53" s="625">
        <f t="shared" si="2"/>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0"/>
        <v/>
      </c>
      <c r="AF53" s="640" t="s">
        <v>148</v>
      </c>
      <c r="AG53" s="639" t="str">
        <f t="shared" si="1"/>
        <v/>
      </c>
      <c r="AH53" s="773"/>
      <c r="AI53" s="774"/>
      <c r="AJ53" s="773"/>
      <c r="AK53" s="774"/>
    </row>
    <row r="54" spans="1:37" ht="36.75" customHeight="1">
      <c r="A54" s="625">
        <f t="shared" si="2"/>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0"/>
        <v/>
      </c>
      <c r="AF54" s="640" t="s">
        <v>148</v>
      </c>
      <c r="AG54" s="639" t="str">
        <f t="shared" si="1"/>
        <v/>
      </c>
      <c r="AH54" s="773"/>
      <c r="AI54" s="774"/>
      <c r="AJ54" s="773"/>
      <c r="AK54" s="774"/>
    </row>
    <row r="55" spans="1:37" ht="36.75" customHeight="1">
      <c r="A55" s="625">
        <f t="shared" si="2"/>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0"/>
        <v/>
      </c>
      <c r="AF55" s="640" t="s">
        <v>148</v>
      </c>
      <c r="AG55" s="639" t="str">
        <f t="shared" si="1"/>
        <v/>
      </c>
      <c r="AH55" s="773"/>
      <c r="AI55" s="774"/>
      <c r="AJ55" s="773"/>
      <c r="AK55" s="774"/>
    </row>
    <row r="56" spans="1:37" ht="36.75" customHeight="1">
      <c r="A56" s="625">
        <f t="shared" si="2"/>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0"/>
        <v/>
      </c>
      <c r="AF56" s="640" t="s">
        <v>148</v>
      </c>
      <c r="AG56" s="639" t="str">
        <f t="shared" si="1"/>
        <v/>
      </c>
      <c r="AH56" s="773"/>
      <c r="AI56" s="774"/>
      <c r="AJ56" s="773"/>
      <c r="AK56" s="774"/>
    </row>
    <row r="57" spans="1:37" ht="36.75" customHeight="1">
      <c r="A57" s="625">
        <f t="shared" si="2"/>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0"/>
        <v/>
      </c>
      <c r="AF57" s="640" t="s">
        <v>148</v>
      </c>
      <c r="AG57" s="639" t="str">
        <f t="shared" si="1"/>
        <v/>
      </c>
      <c r="AH57" s="773"/>
      <c r="AI57" s="774"/>
      <c r="AJ57" s="773"/>
      <c r="AK57" s="774"/>
    </row>
    <row r="58" spans="1:37" ht="36.75" customHeight="1">
      <c r="A58" s="625">
        <f t="shared" si="2"/>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0"/>
        <v/>
      </c>
      <c r="AF58" s="640" t="s">
        <v>148</v>
      </c>
      <c r="AG58" s="639" t="str">
        <f t="shared" si="1"/>
        <v/>
      </c>
      <c r="AH58" s="773"/>
      <c r="AI58" s="774"/>
      <c r="AJ58" s="773"/>
      <c r="AK58" s="774"/>
    </row>
    <row r="59" spans="1:37" ht="36.75" customHeight="1">
      <c r="A59" s="625">
        <f t="shared" si="2"/>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0"/>
        <v/>
      </c>
      <c r="AF59" s="640" t="s">
        <v>148</v>
      </c>
      <c r="AG59" s="639" t="str">
        <f t="shared" si="1"/>
        <v/>
      </c>
      <c r="AH59" s="773"/>
      <c r="AI59" s="774"/>
      <c r="AJ59" s="773"/>
      <c r="AK59" s="774"/>
    </row>
    <row r="60" spans="1:37" ht="36.75" customHeight="1">
      <c r="A60" s="625">
        <f t="shared" si="2"/>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0"/>
        <v/>
      </c>
      <c r="AF60" s="640" t="s">
        <v>148</v>
      </c>
      <c r="AG60" s="639" t="str">
        <f t="shared" si="1"/>
        <v/>
      </c>
      <c r="AH60" s="773"/>
      <c r="AI60" s="774"/>
      <c r="AJ60" s="773"/>
      <c r="AK60" s="774"/>
    </row>
    <row r="61" spans="1:37" ht="36.75" customHeight="1">
      <c r="A61" s="625">
        <f t="shared" si="2"/>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0"/>
        <v/>
      </c>
      <c r="AF61" s="640" t="s">
        <v>148</v>
      </c>
      <c r="AG61" s="639" t="str">
        <f t="shared" si="1"/>
        <v/>
      </c>
      <c r="AH61" s="773"/>
      <c r="AI61" s="774"/>
      <c r="AJ61" s="773"/>
      <c r="AK61" s="774"/>
    </row>
    <row r="62" spans="1:37" ht="36.75" customHeight="1">
      <c r="A62" s="625">
        <f t="shared" si="2"/>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0"/>
        <v/>
      </c>
      <c r="AF62" s="640" t="s">
        <v>148</v>
      </c>
      <c r="AG62" s="639" t="str">
        <f t="shared" si="1"/>
        <v/>
      </c>
      <c r="AH62" s="773"/>
      <c r="AI62" s="774"/>
      <c r="AJ62" s="773"/>
      <c r="AK62" s="774"/>
    </row>
    <row r="63" spans="1:37" ht="36.75" customHeight="1">
      <c r="A63" s="625">
        <f t="shared" si="2"/>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0"/>
        <v/>
      </c>
      <c r="AF63" s="640" t="s">
        <v>148</v>
      </c>
      <c r="AG63" s="639" t="str">
        <f t="shared" si="1"/>
        <v/>
      </c>
      <c r="AH63" s="773"/>
      <c r="AI63" s="774"/>
      <c r="AJ63" s="773"/>
      <c r="AK63" s="774"/>
    </row>
    <row r="64" spans="1:37" ht="36.75" customHeight="1">
      <c r="A64" s="625">
        <f t="shared" si="2"/>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0"/>
        <v/>
      </c>
      <c r="AF64" s="640" t="s">
        <v>148</v>
      </c>
      <c r="AG64" s="639" t="str">
        <f t="shared" si="1"/>
        <v/>
      </c>
      <c r="AH64" s="773"/>
      <c r="AI64" s="774"/>
      <c r="AJ64" s="773"/>
      <c r="AK64" s="774"/>
    </row>
    <row r="65" spans="1:37" ht="36.75" customHeight="1">
      <c r="A65" s="625">
        <f t="shared" si="2"/>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0"/>
        <v/>
      </c>
      <c r="AF65" s="640" t="s">
        <v>148</v>
      </c>
      <c r="AG65" s="639" t="str">
        <f t="shared" si="1"/>
        <v/>
      </c>
      <c r="AH65" s="773"/>
      <c r="AI65" s="774"/>
      <c r="AJ65" s="773"/>
      <c r="AK65" s="774"/>
    </row>
    <row r="66" spans="1:37" ht="36.75" customHeight="1">
      <c r="A66" s="625">
        <f t="shared" si="2"/>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0"/>
        <v/>
      </c>
      <c r="AF66" s="640" t="s">
        <v>148</v>
      </c>
      <c r="AG66" s="639" t="str">
        <f t="shared" si="1"/>
        <v/>
      </c>
      <c r="AH66" s="773"/>
      <c r="AI66" s="774"/>
      <c r="AJ66" s="773"/>
      <c r="AK66" s="774"/>
    </row>
    <row r="67" spans="1:37" ht="36.75" customHeight="1">
      <c r="A67" s="625">
        <f t="shared" si="2"/>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0"/>
        <v/>
      </c>
      <c r="AF67" s="640" t="s">
        <v>148</v>
      </c>
      <c r="AG67" s="639" t="str">
        <f t="shared" si="1"/>
        <v/>
      </c>
      <c r="AH67" s="773"/>
      <c r="AI67" s="774"/>
      <c r="AJ67" s="773"/>
      <c r="AK67" s="774"/>
    </row>
    <row r="68" spans="1:37" ht="36.75" customHeight="1">
      <c r="A68" s="625">
        <f t="shared" si="2"/>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0"/>
        <v/>
      </c>
      <c r="AF68" s="640" t="s">
        <v>148</v>
      </c>
      <c r="AG68" s="639" t="str">
        <f t="shared" si="1"/>
        <v/>
      </c>
      <c r="AH68" s="773"/>
      <c r="AI68" s="774"/>
      <c r="AJ68" s="773"/>
      <c r="AK68" s="774"/>
    </row>
    <row r="69" spans="1:37" ht="36.75" customHeight="1">
      <c r="A69" s="625">
        <f t="shared" si="2"/>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0"/>
        <v/>
      </c>
      <c r="AF69" s="640" t="s">
        <v>148</v>
      </c>
      <c r="AG69" s="639" t="str">
        <f t="shared" si="1"/>
        <v/>
      </c>
      <c r="AH69" s="773"/>
      <c r="AI69" s="774"/>
      <c r="AJ69" s="773"/>
      <c r="AK69" s="774"/>
    </row>
    <row r="70" spans="1:37" ht="36.75" customHeight="1">
      <c r="A70" s="625">
        <f t="shared" si="2"/>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0"/>
        <v/>
      </c>
      <c r="AF70" s="640" t="s">
        <v>148</v>
      </c>
      <c r="AG70" s="639" t="str">
        <f t="shared" si="1"/>
        <v/>
      </c>
      <c r="AH70" s="773"/>
      <c r="AI70" s="774"/>
      <c r="AJ70" s="773"/>
      <c r="AK70" s="774"/>
    </row>
    <row r="71" spans="1:37" ht="36.75" customHeight="1">
      <c r="A71" s="625">
        <f t="shared" si="2"/>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0"/>
        <v/>
      </c>
      <c r="AF71" s="640" t="s">
        <v>148</v>
      </c>
      <c r="AG71" s="639" t="str">
        <f t="shared" si="1"/>
        <v/>
      </c>
      <c r="AH71" s="773"/>
      <c r="AI71" s="774"/>
      <c r="AJ71" s="773"/>
      <c r="AK71" s="774"/>
    </row>
    <row r="72" spans="1:37" ht="36.75" customHeight="1">
      <c r="A72" s="625">
        <f t="shared" si="2"/>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0"/>
        <v/>
      </c>
      <c r="AF72" s="640" t="s">
        <v>148</v>
      </c>
      <c r="AG72" s="639" t="str">
        <f t="shared" si="1"/>
        <v/>
      </c>
      <c r="AH72" s="773"/>
      <c r="AI72" s="774"/>
      <c r="AJ72" s="773"/>
      <c r="AK72" s="774"/>
    </row>
    <row r="73" spans="1:37" ht="36.75" customHeight="1">
      <c r="A73" s="625">
        <f t="shared" si="2"/>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0"/>
        <v/>
      </c>
      <c r="AF73" s="640" t="s">
        <v>148</v>
      </c>
      <c r="AG73" s="639" t="str">
        <f t="shared" si="1"/>
        <v/>
      </c>
      <c r="AH73" s="773"/>
      <c r="AI73" s="774"/>
      <c r="AJ73" s="773"/>
      <c r="AK73" s="774"/>
    </row>
    <row r="74" spans="1:37" ht="36.75" customHeight="1">
      <c r="A74" s="625">
        <f t="shared" si="2"/>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0"/>
        <v/>
      </c>
      <c r="AF74" s="640" t="s">
        <v>148</v>
      </c>
      <c r="AG74" s="639" t="str">
        <f t="shared" si="1"/>
        <v/>
      </c>
      <c r="AH74" s="773"/>
      <c r="AI74" s="774"/>
      <c r="AJ74" s="773"/>
      <c r="AK74" s="774"/>
    </row>
    <row r="75" spans="1:37" ht="36.75" customHeight="1">
      <c r="A75" s="625">
        <f t="shared" si="2"/>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0"/>
        <v/>
      </c>
      <c r="AF75" s="640" t="s">
        <v>148</v>
      </c>
      <c r="AG75" s="639" t="str">
        <f t="shared" si="1"/>
        <v/>
      </c>
      <c r="AH75" s="773"/>
      <c r="AI75" s="774"/>
      <c r="AJ75" s="773"/>
      <c r="AK75" s="774"/>
    </row>
    <row r="76" spans="1:37" ht="36.75" customHeight="1">
      <c r="A76" s="625">
        <f t="shared" si="2"/>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0"/>
        <v/>
      </c>
      <c r="AF76" s="640" t="s">
        <v>148</v>
      </c>
      <c r="AG76" s="639" t="str">
        <f t="shared" si="1"/>
        <v/>
      </c>
      <c r="AH76" s="773"/>
      <c r="AI76" s="774"/>
      <c r="AJ76" s="773"/>
      <c r="AK76" s="774"/>
    </row>
    <row r="77" spans="1:37" ht="36.75" customHeight="1">
      <c r="A77" s="625">
        <f t="shared" si="2"/>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3">IF(V77&gt;=1,(Z77*12+AB77)-(V77*12+X77)+1,"")</f>
        <v/>
      </c>
      <c r="AF77" s="640" t="s">
        <v>148</v>
      </c>
      <c r="AG77" s="639" t="str">
        <f t="shared" ref="AG77:AG111" si="4">IFERROR(ROUNDDOWN(R77*T77,0)*AE77,"")</f>
        <v/>
      </c>
      <c r="AH77" s="773"/>
      <c r="AI77" s="774"/>
      <c r="AJ77" s="773"/>
      <c r="AK77" s="774"/>
    </row>
    <row r="78" spans="1:37" ht="36.75" customHeight="1">
      <c r="A78" s="625">
        <f t="shared" ref="A78:A111" si="5">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3"/>
        <v/>
      </c>
      <c r="AF78" s="640" t="s">
        <v>148</v>
      </c>
      <c r="AG78" s="639" t="str">
        <f t="shared" si="4"/>
        <v/>
      </c>
      <c r="AH78" s="773"/>
      <c r="AI78" s="774"/>
      <c r="AJ78" s="773"/>
      <c r="AK78" s="774"/>
    </row>
    <row r="79" spans="1:37" ht="36.75" customHeight="1">
      <c r="A79" s="625">
        <f t="shared" si="5"/>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3"/>
        <v/>
      </c>
      <c r="AF79" s="640" t="s">
        <v>148</v>
      </c>
      <c r="AG79" s="639" t="str">
        <f t="shared" si="4"/>
        <v/>
      </c>
      <c r="AH79" s="773"/>
      <c r="AI79" s="774"/>
      <c r="AJ79" s="773"/>
      <c r="AK79" s="774"/>
    </row>
    <row r="80" spans="1:37" ht="36.75" customHeight="1">
      <c r="A80" s="625">
        <f t="shared" si="5"/>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3"/>
        <v/>
      </c>
      <c r="AF80" s="640" t="s">
        <v>148</v>
      </c>
      <c r="AG80" s="639" t="str">
        <f t="shared" si="4"/>
        <v/>
      </c>
      <c r="AH80" s="773"/>
      <c r="AI80" s="774"/>
      <c r="AJ80" s="773"/>
      <c r="AK80" s="774"/>
    </row>
    <row r="81" spans="1:37" ht="36.75" customHeight="1">
      <c r="A81" s="625">
        <f t="shared" si="5"/>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3"/>
        <v/>
      </c>
      <c r="AF81" s="640" t="s">
        <v>148</v>
      </c>
      <c r="AG81" s="639" t="str">
        <f t="shared" si="4"/>
        <v/>
      </c>
      <c r="AH81" s="773"/>
      <c r="AI81" s="774"/>
      <c r="AJ81" s="773"/>
      <c r="AK81" s="774"/>
    </row>
    <row r="82" spans="1:37" ht="36.75" customHeight="1">
      <c r="A82" s="625">
        <f t="shared" si="5"/>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3"/>
        <v/>
      </c>
      <c r="AF82" s="640" t="s">
        <v>148</v>
      </c>
      <c r="AG82" s="639" t="str">
        <f t="shared" si="4"/>
        <v/>
      </c>
      <c r="AH82" s="773"/>
      <c r="AI82" s="774"/>
      <c r="AJ82" s="773"/>
      <c r="AK82" s="774"/>
    </row>
    <row r="83" spans="1:37" ht="36.75" customHeight="1">
      <c r="A83" s="625">
        <f t="shared" si="5"/>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3"/>
        <v/>
      </c>
      <c r="AF83" s="640" t="s">
        <v>148</v>
      </c>
      <c r="AG83" s="639" t="str">
        <f t="shared" si="4"/>
        <v/>
      </c>
      <c r="AH83" s="773"/>
      <c r="AI83" s="774"/>
      <c r="AJ83" s="773"/>
      <c r="AK83" s="774"/>
    </row>
    <row r="84" spans="1:37" ht="36.75" customHeight="1">
      <c r="A84" s="625">
        <f t="shared" si="5"/>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3"/>
        <v/>
      </c>
      <c r="AF84" s="640" t="s">
        <v>148</v>
      </c>
      <c r="AG84" s="639" t="str">
        <f t="shared" si="4"/>
        <v/>
      </c>
      <c r="AH84" s="773"/>
      <c r="AI84" s="774"/>
      <c r="AJ84" s="773"/>
      <c r="AK84" s="774"/>
    </row>
    <row r="85" spans="1:37" ht="36.75" customHeight="1">
      <c r="A85" s="625">
        <f t="shared" si="5"/>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3"/>
        <v/>
      </c>
      <c r="AF85" s="640" t="s">
        <v>148</v>
      </c>
      <c r="AG85" s="639" t="str">
        <f t="shared" si="4"/>
        <v/>
      </c>
      <c r="AH85" s="773"/>
      <c r="AI85" s="774"/>
      <c r="AJ85" s="773"/>
      <c r="AK85" s="774"/>
    </row>
    <row r="86" spans="1:37" ht="36.75" customHeight="1">
      <c r="A86" s="625">
        <f t="shared" si="5"/>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3"/>
        <v/>
      </c>
      <c r="AF86" s="640" t="s">
        <v>148</v>
      </c>
      <c r="AG86" s="639" t="str">
        <f t="shared" si="4"/>
        <v/>
      </c>
      <c r="AH86" s="773"/>
      <c r="AI86" s="774"/>
      <c r="AJ86" s="773"/>
      <c r="AK86" s="774"/>
    </row>
    <row r="87" spans="1:37" ht="36.75" customHeight="1">
      <c r="A87" s="625">
        <f t="shared" si="5"/>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3"/>
        <v/>
      </c>
      <c r="AF87" s="640" t="s">
        <v>148</v>
      </c>
      <c r="AG87" s="639" t="str">
        <f t="shared" si="4"/>
        <v/>
      </c>
      <c r="AH87" s="773"/>
      <c r="AI87" s="774"/>
      <c r="AJ87" s="773"/>
      <c r="AK87" s="774"/>
    </row>
    <row r="88" spans="1:37" ht="36.75" customHeight="1">
      <c r="A88" s="625">
        <f t="shared" si="5"/>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3"/>
        <v/>
      </c>
      <c r="AF88" s="640" t="s">
        <v>148</v>
      </c>
      <c r="AG88" s="639" t="str">
        <f t="shared" si="4"/>
        <v/>
      </c>
      <c r="AH88" s="773"/>
      <c r="AI88" s="774"/>
      <c r="AJ88" s="773"/>
      <c r="AK88" s="774"/>
    </row>
    <row r="89" spans="1:37" ht="36.75" customHeight="1">
      <c r="A89" s="625">
        <f t="shared" si="5"/>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3"/>
        <v/>
      </c>
      <c r="AF89" s="640" t="s">
        <v>148</v>
      </c>
      <c r="AG89" s="639" t="str">
        <f t="shared" si="4"/>
        <v/>
      </c>
      <c r="AH89" s="773"/>
      <c r="AI89" s="774"/>
      <c r="AJ89" s="773"/>
      <c r="AK89" s="774"/>
    </row>
    <row r="90" spans="1:37" ht="36.75" customHeight="1">
      <c r="A90" s="625">
        <f t="shared" si="5"/>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3"/>
        <v/>
      </c>
      <c r="AF90" s="640" t="s">
        <v>148</v>
      </c>
      <c r="AG90" s="639" t="str">
        <f t="shared" si="4"/>
        <v/>
      </c>
      <c r="AH90" s="773"/>
      <c r="AI90" s="774"/>
      <c r="AJ90" s="773"/>
      <c r="AK90" s="774"/>
    </row>
    <row r="91" spans="1:37" ht="36.75" customHeight="1">
      <c r="A91" s="625">
        <f t="shared" si="5"/>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3"/>
        <v/>
      </c>
      <c r="AF91" s="640" t="s">
        <v>148</v>
      </c>
      <c r="AG91" s="639" t="str">
        <f t="shared" si="4"/>
        <v/>
      </c>
      <c r="AH91" s="773"/>
      <c r="AI91" s="774"/>
      <c r="AJ91" s="773"/>
      <c r="AK91" s="774"/>
    </row>
    <row r="92" spans="1:37" ht="36.75" customHeight="1">
      <c r="A92" s="625">
        <f t="shared" si="5"/>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3"/>
        <v/>
      </c>
      <c r="AF92" s="640" t="s">
        <v>148</v>
      </c>
      <c r="AG92" s="639" t="str">
        <f t="shared" si="4"/>
        <v/>
      </c>
      <c r="AH92" s="773"/>
      <c r="AI92" s="774"/>
      <c r="AJ92" s="773"/>
      <c r="AK92" s="774"/>
    </row>
    <row r="93" spans="1:37" ht="36.75" customHeight="1">
      <c r="A93" s="625">
        <f t="shared" si="5"/>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3"/>
        <v/>
      </c>
      <c r="AF93" s="640" t="s">
        <v>148</v>
      </c>
      <c r="AG93" s="639" t="str">
        <f t="shared" si="4"/>
        <v/>
      </c>
      <c r="AH93" s="773"/>
      <c r="AI93" s="774"/>
      <c r="AJ93" s="773"/>
      <c r="AK93" s="774"/>
    </row>
    <row r="94" spans="1:37" ht="36.75" customHeight="1">
      <c r="A94" s="625">
        <f t="shared" si="5"/>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3"/>
        <v/>
      </c>
      <c r="AF94" s="640" t="s">
        <v>148</v>
      </c>
      <c r="AG94" s="639" t="str">
        <f t="shared" si="4"/>
        <v/>
      </c>
      <c r="AH94" s="773"/>
      <c r="AI94" s="774"/>
      <c r="AJ94" s="773"/>
      <c r="AK94" s="774"/>
    </row>
    <row r="95" spans="1:37" ht="36.75" customHeight="1">
      <c r="A95" s="625">
        <f t="shared" si="5"/>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3"/>
        <v/>
      </c>
      <c r="AF95" s="640" t="s">
        <v>148</v>
      </c>
      <c r="AG95" s="639" t="str">
        <f t="shared" si="4"/>
        <v/>
      </c>
      <c r="AH95" s="773"/>
      <c r="AI95" s="774"/>
      <c r="AJ95" s="773"/>
      <c r="AK95" s="774"/>
    </row>
    <row r="96" spans="1:37" ht="36.75" customHeight="1">
      <c r="A96" s="625">
        <f t="shared" si="5"/>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3"/>
        <v/>
      </c>
      <c r="AF96" s="640" t="s">
        <v>148</v>
      </c>
      <c r="AG96" s="639" t="str">
        <f t="shared" si="4"/>
        <v/>
      </c>
      <c r="AH96" s="773"/>
      <c r="AI96" s="774"/>
      <c r="AJ96" s="773"/>
      <c r="AK96" s="774"/>
    </row>
    <row r="97" spans="1:37" ht="36.75" customHeight="1">
      <c r="A97" s="625">
        <f t="shared" si="5"/>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3"/>
        <v/>
      </c>
      <c r="AF97" s="640" t="s">
        <v>148</v>
      </c>
      <c r="AG97" s="639" t="str">
        <f t="shared" si="4"/>
        <v/>
      </c>
      <c r="AH97" s="773"/>
      <c r="AI97" s="774"/>
      <c r="AJ97" s="773"/>
      <c r="AK97" s="774"/>
    </row>
    <row r="98" spans="1:37" ht="36.75" customHeight="1">
      <c r="A98" s="625">
        <f t="shared" si="5"/>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3"/>
        <v/>
      </c>
      <c r="AF98" s="640" t="s">
        <v>148</v>
      </c>
      <c r="AG98" s="639" t="str">
        <f t="shared" si="4"/>
        <v/>
      </c>
      <c r="AH98" s="773"/>
      <c r="AI98" s="774"/>
      <c r="AJ98" s="773"/>
      <c r="AK98" s="774"/>
    </row>
    <row r="99" spans="1:37" ht="36.75" customHeight="1">
      <c r="A99" s="625">
        <f t="shared" si="5"/>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3"/>
        <v/>
      </c>
      <c r="AF99" s="640" t="s">
        <v>148</v>
      </c>
      <c r="AG99" s="639" t="str">
        <f t="shared" si="4"/>
        <v/>
      </c>
      <c r="AH99" s="773"/>
      <c r="AI99" s="774"/>
      <c r="AJ99" s="773"/>
      <c r="AK99" s="774"/>
    </row>
    <row r="100" spans="1:37" ht="36.75" customHeight="1">
      <c r="A100" s="625">
        <f t="shared" si="5"/>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3"/>
        <v/>
      </c>
      <c r="AF100" s="640" t="s">
        <v>148</v>
      </c>
      <c r="AG100" s="639" t="str">
        <f t="shared" si="4"/>
        <v/>
      </c>
      <c r="AH100" s="773"/>
      <c r="AI100" s="774"/>
      <c r="AJ100" s="773"/>
      <c r="AK100" s="774"/>
    </row>
    <row r="101" spans="1:37" ht="36.75" customHeight="1">
      <c r="A101" s="625">
        <f t="shared" si="5"/>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3"/>
        <v/>
      </c>
      <c r="AF101" s="640" t="s">
        <v>148</v>
      </c>
      <c r="AG101" s="639" t="str">
        <f t="shared" si="4"/>
        <v/>
      </c>
      <c r="AH101" s="773"/>
      <c r="AI101" s="774"/>
      <c r="AJ101" s="773"/>
      <c r="AK101" s="774"/>
    </row>
    <row r="102" spans="1:37" ht="36.75" customHeight="1">
      <c r="A102" s="625">
        <f t="shared" si="5"/>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3"/>
        <v/>
      </c>
      <c r="AF102" s="640" t="s">
        <v>148</v>
      </c>
      <c r="AG102" s="639" t="str">
        <f t="shared" si="4"/>
        <v/>
      </c>
      <c r="AH102" s="773"/>
      <c r="AI102" s="774"/>
      <c r="AJ102" s="773"/>
      <c r="AK102" s="774"/>
    </row>
    <row r="103" spans="1:37" ht="36.75" customHeight="1">
      <c r="A103" s="625">
        <f t="shared" si="5"/>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3"/>
        <v/>
      </c>
      <c r="AF103" s="640" t="s">
        <v>148</v>
      </c>
      <c r="AG103" s="639" t="str">
        <f t="shared" si="4"/>
        <v/>
      </c>
      <c r="AH103" s="773"/>
      <c r="AI103" s="774"/>
      <c r="AJ103" s="773"/>
      <c r="AK103" s="774"/>
    </row>
    <row r="104" spans="1:37" ht="36.75" customHeight="1">
      <c r="A104" s="625">
        <f t="shared" si="5"/>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3"/>
        <v/>
      </c>
      <c r="AF104" s="640" t="s">
        <v>148</v>
      </c>
      <c r="AG104" s="639" t="str">
        <f t="shared" si="4"/>
        <v/>
      </c>
      <c r="AH104" s="773"/>
      <c r="AI104" s="774"/>
      <c r="AJ104" s="773"/>
      <c r="AK104" s="774"/>
    </row>
    <row r="105" spans="1:37" ht="36.75" customHeight="1">
      <c r="A105" s="625">
        <f t="shared" si="5"/>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3"/>
        <v/>
      </c>
      <c r="AF105" s="640" t="s">
        <v>148</v>
      </c>
      <c r="AG105" s="639" t="str">
        <f t="shared" si="4"/>
        <v/>
      </c>
      <c r="AH105" s="773"/>
      <c r="AI105" s="774"/>
      <c r="AJ105" s="773"/>
      <c r="AK105" s="774"/>
    </row>
    <row r="106" spans="1:37" ht="36.75" customHeight="1">
      <c r="A106" s="625">
        <f t="shared" si="5"/>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3"/>
        <v/>
      </c>
      <c r="AF106" s="640" t="s">
        <v>148</v>
      </c>
      <c r="AG106" s="639" t="str">
        <f t="shared" si="4"/>
        <v/>
      </c>
      <c r="AH106" s="773"/>
      <c r="AI106" s="774"/>
      <c r="AJ106" s="773"/>
      <c r="AK106" s="774"/>
    </row>
    <row r="107" spans="1:37" ht="36.75" customHeight="1">
      <c r="A107" s="625">
        <f t="shared" si="5"/>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3"/>
        <v/>
      </c>
      <c r="AF107" s="640" t="s">
        <v>148</v>
      </c>
      <c r="AG107" s="639" t="str">
        <f t="shared" si="4"/>
        <v/>
      </c>
      <c r="AH107" s="773"/>
      <c r="AI107" s="774"/>
      <c r="AJ107" s="773"/>
      <c r="AK107" s="774"/>
    </row>
    <row r="108" spans="1:37" ht="36.75" customHeight="1">
      <c r="A108" s="625">
        <f t="shared" si="5"/>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3"/>
        <v/>
      </c>
      <c r="AF108" s="640" t="s">
        <v>148</v>
      </c>
      <c r="AG108" s="639" t="str">
        <f t="shared" si="4"/>
        <v/>
      </c>
      <c r="AH108" s="773"/>
      <c r="AI108" s="774"/>
      <c r="AJ108" s="773"/>
      <c r="AK108" s="774"/>
    </row>
    <row r="109" spans="1:37" ht="36.75" customHeight="1">
      <c r="A109" s="625">
        <f t="shared" si="5"/>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3"/>
        <v/>
      </c>
      <c r="AF109" s="640" t="s">
        <v>148</v>
      </c>
      <c r="AG109" s="639" t="str">
        <f t="shared" si="4"/>
        <v/>
      </c>
      <c r="AH109" s="773"/>
      <c r="AI109" s="774"/>
      <c r="AJ109" s="773"/>
      <c r="AK109" s="774"/>
    </row>
    <row r="110" spans="1:37" ht="36.75" customHeight="1">
      <c r="A110" s="625">
        <f t="shared" si="5"/>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3"/>
        <v/>
      </c>
      <c r="AF110" s="640" t="s">
        <v>148</v>
      </c>
      <c r="AG110" s="639" t="str">
        <f t="shared" si="4"/>
        <v/>
      </c>
      <c r="AH110" s="773"/>
      <c r="AI110" s="774"/>
      <c r="AJ110" s="773"/>
      <c r="AK110" s="774"/>
    </row>
    <row r="111" spans="1:37" ht="36.75" customHeight="1">
      <c r="A111" s="625">
        <f t="shared" si="5"/>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3"/>
        <v/>
      </c>
      <c r="AF111" s="640" t="s">
        <v>148</v>
      </c>
      <c r="AG111" s="639" t="str">
        <f t="shared" si="4"/>
        <v/>
      </c>
      <c r="AH111" s="773"/>
      <c r="AI111" s="774"/>
      <c r="AJ111" s="773"/>
      <c r="AK111" s="774"/>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3" t="s">
        <v>222</v>
      </c>
      <c r="B2" s="1334"/>
      <c r="C2" s="1338" t="s">
        <v>223</v>
      </c>
      <c r="D2" s="1338"/>
      <c r="E2" s="1338"/>
      <c r="F2" s="1330" t="s">
        <v>224</v>
      </c>
      <c r="G2" s="1331"/>
      <c r="H2" s="1331"/>
      <c r="I2" s="1332"/>
      <c r="J2" s="1321" t="s">
        <v>222</v>
      </c>
      <c r="K2" s="1322"/>
      <c r="L2" s="1327" t="s">
        <v>449</v>
      </c>
    </row>
    <row r="3" spans="1:14" ht="39" customHeight="1">
      <c r="A3" s="1335"/>
      <c r="B3" s="1324"/>
      <c r="C3" s="1339" t="s">
        <v>247</v>
      </c>
      <c r="D3" s="1339"/>
      <c r="E3" s="1339"/>
      <c r="F3" s="1340" t="s">
        <v>225</v>
      </c>
      <c r="G3" s="1336"/>
      <c r="H3" s="1336"/>
      <c r="I3" s="38" t="s">
        <v>226</v>
      </c>
      <c r="J3" s="1323"/>
      <c r="K3" s="1324"/>
      <c r="L3" s="1328"/>
    </row>
    <row r="4" spans="1:14" ht="18" customHeight="1" thickBot="1">
      <c r="A4" s="1336"/>
      <c r="B4" s="1337"/>
      <c r="C4" s="38" t="s">
        <v>60</v>
      </c>
      <c r="D4" s="38" t="s">
        <v>61</v>
      </c>
      <c r="E4" s="38" t="s">
        <v>62</v>
      </c>
      <c r="F4" s="38" t="s">
        <v>19</v>
      </c>
      <c r="G4" s="43" t="s">
        <v>20</v>
      </c>
      <c r="H4" s="43" t="s">
        <v>270</v>
      </c>
      <c r="I4" s="38" t="s">
        <v>19</v>
      </c>
      <c r="J4" s="1325"/>
      <c r="K4" s="1326"/>
      <c r="L4" s="1329"/>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大塚 優(ootsuka-yuu.xy2)</cp:lastModifiedBy>
  <cp:lastPrinted>2022-07-27T09:10:11Z</cp:lastPrinted>
  <dcterms:created xsi:type="dcterms:W3CDTF">2020-02-21T08:37:11Z</dcterms:created>
  <dcterms:modified xsi:type="dcterms:W3CDTF">2022-08-15T09:54:16Z</dcterms:modified>
</cp:coreProperties>
</file>