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DB7B070C-147A-48BE-BB10-34FCD4FE320F}" xr6:coauthVersionLast="36" xr6:coauthVersionMax="36" xr10:uidLastSave="{00000000-0000-0000-0000-000000000000}"/>
  <bookViews>
    <workbookView xWindow="0" yWindow="0" windowWidth="23040" windowHeight="8960" xr2:uid="{00000000-000D-0000-FFFF-FFFF00000000}"/>
  </bookViews>
  <sheets>
    <sheet name="補助対象経費一覧 " sheetId="2" r:id="rId1"/>
  </sheets>
  <definedNames>
    <definedName name="_xlnm.Print_Area" localSheetId="0">'補助対象経費一覧 '!$A$1:$L$74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2" l="1"/>
  <c r="K33" i="2"/>
  <c r="K32" i="2"/>
  <c r="K31" i="2"/>
  <c r="K29" i="2"/>
  <c r="K28" i="2"/>
  <c r="K19" i="2" l="1"/>
  <c r="J17" i="2"/>
  <c r="J11" i="2"/>
  <c r="J66" i="2" l="1"/>
  <c r="J61" i="2" l="1"/>
  <c r="J58" i="2"/>
  <c r="K52" i="2"/>
  <c r="K37" i="2"/>
  <c r="J37" i="2" s="1"/>
  <c r="J41" i="2" s="1"/>
  <c r="J45" i="2" s="1"/>
  <c r="J55" i="2"/>
  <c r="J57" i="2"/>
  <c r="J56" i="2"/>
  <c r="J52" i="2"/>
  <c r="K53" i="2"/>
  <c r="J53" i="2" s="1"/>
  <c r="K9" i="2"/>
  <c r="J9" i="2" s="1"/>
  <c r="K8" i="2"/>
  <c r="J8" i="2" s="1"/>
  <c r="J64" i="2"/>
  <c r="J63" i="2"/>
  <c r="J62" i="2"/>
  <c r="J65" i="2" s="1"/>
  <c r="J60" i="2"/>
  <c r="J59" i="2"/>
  <c r="K47" i="2"/>
  <c r="J47" i="2" s="1"/>
  <c r="K46" i="2"/>
  <c r="J46" i="2"/>
  <c r="J48" i="2" s="1"/>
  <c r="K43" i="2"/>
  <c r="J43" i="2" s="1"/>
  <c r="K42" i="2"/>
  <c r="J42" i="2" s="1"/>
  <c r="J44" i="2" s="1"/>
  <c r="K40" i="2"/>
  <c r="J40" i="2" s="1"/>
  <c r="K39" i="2"/>
  <c r="J39" i="2" s="1"/>
  <c r="K38" i="2"/>
  <c r="J38" i="2"/>
  <c r="J34" i="2"/>
  <c r="J33" i="2"/>
  <c r="J32" i="2"/>
  <c r="J31" i="2"/>
  <c r="J29" i="2"/>
  <c r="J28" i="2"/>
  <c r="K27" i="2"/>
  <c r="J27" i="2"/>
  <c r="K26" i="2"/>
  <c r="J26" i="2"/>
  <c r="K24" i="2"/>
  <c r="J24" i="2"/>
  <c r="K23" i="2"/>
  <c r="J23" i="2"/>
  <c r="K22" i="2"/>
  <c r="J22" i="2" s="1"/>
  <c r="K21" i="2"/>
  <c r="J21" i="2" s="1"/>
  <c r="K20" i="2"/>
  <c r="J20" i="2"/>
  <c r="J19" i="2"/>
  <c r="K18" i="2"/>
  <c r="J18" i="2" s="1"/>
  <c r="K16" i="2"/>
  <c r="J16" i="2" s="1"/>
  <c r="K15" i="2"/>
  <c r="J15" i="2" s="1"/>
  <c r="K13" i="2"/>
  <c r="J13" i="2" s="1"/>
  <c r="J12" i="2"/>
  <c r="J14" i="2"/>
  <c r="K7" i="2"/>
  <c r="J7" i="2"/>
  <c r="K6" i="2"/>
  <c r="J6" i="2" s="1"/>
  <c r="J35" i="2" l="1"/>
  <c r="J54" i="2"/>
  <c r="J10" i="2"/>
  <c r="J30" i="2"/>
  <c r="J25" i="2"/>
  <c r="J36" i="2" l="1"/>
  <c r="J49" i="2" s="1"/>
  <c r="J68" i="2" s="1"/>
  <c r="J70" i="2" s="1"/>
</calcChain>
</file>

<file path=xl/sharedStrings.xml><?xml version="1.0" encoding="utf-8"?>
<sst xmlns="http://schemas.openxmlformats.org/spreadsheetml/2006/main" count="86" uniqueCount="66">
  <si>
    <t>内　容</t>
    <rPh sb="0" eb="1">
      <t>ナイ</t>
    </rPh>
    <rPh sb="2" eb="3">
      <t>カタチ</t>
    </rPh>
    <phoneticPr fontId="2"/>
  </si>
  <si>
    <t>コンサルティング経費</t>
    <rPh sb="8" eb="10">
      <t>ケイヒ</t>
    </rPh>
    <phoneticPr fontId="2"/>
  </si>
  <si>
    <t>就業規則など社内規程の整備</t>
    <rPh sb="0" eb="2">
      <t>シュウギョウ</t>
    </rPh>
    <rPh sb="2" eb="4">
      <t>キソク</t>
    </rPh>
    <rPh sb="6" eb="8">
      <t>シャナイ</t>
    </rPh>
    <rPh sb="8" eb="10">
      <t>キテイ</t>
    </rPh>
    <rPh sb="11" eb="13">
      <t>セイビ</t>
    </rPh>
    <phoneticPr fontId="2"/>
  </si>
  <si>
    <t>社内研修</t>
    <rPh sb="0" eb="2">
      <t>シャナイ</t>
    </rPh>
    <rPh sb="2" eb="4">
      <t>ケンシュウ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</si>
  <si>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</si>
  <si>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</si>
  <si>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会場使用料</t>
    <rPh sb="0" eb="2">
      <t>カイジョウ</t>
    </rPh>
    <rPh sb="2" eb="5">
      <t>シヨウリョウ</t>
    </rPh>
    <phoneticPr fontId="2"/>
  </si>
  <si>
    <t>セミナー参加</t>
    <rPh sb="4" eb="6">
      <t>サンカ</t>
    </rPh>
    <phoneticPr fontId="2"/>
  </si>
  <si>
    <t>受講料金</t>
    <rPh sb="0" eb="2">
      <t>ジュコウ</t>
    </rPh>
    <rPh sb="2" eb="4">
      <t>リョウキン</t>
    </rPh>
    <phoneticPr fontId="2"/>
  </si>
  <si>
    <t>旅費</t>
    <rPh sb="0" eb="2">
      <t>リョヒ</t>
    </rPh>
    <phoneticPr fontId="2"/>
  </si>
  <si>
    <t>コンサルティング経費　計</t>
    <rPh sb="8" eb="10">
      <t>ケイヒ</t>
    </rPh>
    <rPh sb="11" eb="12">
      <t>ケイ</t>
    </rPh>
    <phoneticPr fontId="2"/>
  </si>
  <si>
    <t>数　量</t>
    <rPh sb="0" eb="1">
      <t>カズ</t>
    </rPh>
    <rPh sb="2" eb="3">
      <t>リョウ</t>
    </rPh>
    <phoneticPr fontId="2"/>
  </si>
  <si>
    <t>単価（円）
【税抜額】</t>
    <rPh sb="0" eb="1">
      <t>タン</t>
    </rPh>
    <rPh sb="1" eb="2">
      <t>アタイ</t>
    </rPh>
    <rPh sb="3" eb="4">
      <t>エン</t>
    </rPh>
    <rPh sb="7" eb="9">
      <t>ゼイヌ</t>
    </rPh>
    <rPh sb="9" eb="10">
      <t>ガク</t>
    </rPh>
    <phoneticPr fontId="2"/>
  </si>
  <si>
    <t>補助対象経費（円）
【税抜額】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rPh sb="13" eb="14">
      <t>ガク</t>
    </rPh>
    <phoneticPr fontId="2"/>
  </si>
  <si>
    <t>合　計</t>
    <rPh sb="0" eb="1">
      <t>ゴウ</t>
    </rPh>
    <rPh sb="2" eb="3">
      <t>ケイ</t>
    </rPh>
    <phoneticPr fontId="2"/>
  </si>
  <si>
    <t>補助率</t>
    <rPh sb="0" eb="3">
      <t>ホジョリツ</t>
    </rPh>
    <phoneticPr fontId="2"/>
  </si>
  <si>
    <t>経費
区分</t>
    <phoneticPr fontId="2"/>
  </si>
  <si>
    <t>その他（　　　　　　　　　　　　　　　　　）</t>
    <rPh sb="2" eb="3">
      <t>タ</t>
    </rPh>
    <phoneticPr fontId="2"/>
  </si>
  <si>
    <t>社内研修経費　計</t>
    <rPh sb="0" eb="2">
      <t>シャナイ</t>
    </rPh>
    <rPh sb="2" eb="4">
      <t>ケンシュウ</t>
    </rPh>
    <rPh sb="4" eb="6">
      <t>ケイヒ</t>
    </rPh>
    <rPh sb="7" eb="8">
      <t>ケイ</t>
    </rPh>
    <phoneticPr fontId="2"/>
  </si>
  <si>
    <t>セミナー経費　計</t>
    <rPh sb="4" eb="6">
      <t>ケイヒ</t>
    </rPh>
    <rPh sb="7" eb="8">
      <t>ケイ</t>
    </rPh>
    <phoneticPr fontId="2"/>
  </si>
  <si>
    <t>研修・セミナー経費</t>
    <rPh sb="0" eb="2">
      <t>ケンシュウ</t>
    </rPh>
    <rPh sb="7" eb="9">
      <t>ケイヒ</t>
    </rPh>
    <phoneticPr fontId="2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</si>
  <si>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2"/>
  </si>
  <si>
    <t>※事業実績報告書を提出の際の添付書類は、別に定める＜実績報告時に必要となる書類＞をご確認ください。</t>
    <rPh sb="14" eb="16">
      <t>テンプ</t>
    </rPh>
    <rPh sb="16" eb="18">
      <t>ショルイ</t>
    </rPh>
    <rPh sb="20" eb="21">
      <t>ベツ</t>
    </rPh>
    <rPh sb="22" eb="23">
      <t>サダ</t>
    </rPh>
    <rPh sb="42" eb="44">
      <t>カクニン</t>
    </rPh>
    <phoneticPr fontId="2"/>
  </si>
  <si>
    <t>情報通信機器等導入費</t>
    <phoneticPr fontId="2"/>
  </si>
  <si>
    <t xml:space="preserve">端末機器 </t>
    <rPh sb="0" eb="2">
      <t>タンマツ</t>
    </rPh>
    <rPh sb="2" eb="4">
      <t>キキ</t>
    </rPh>
    <phoneticPr fontId="2"/>
  </si>
  <si>
    <t>デスクトップPC</t>
    <phoneticPr fontId="2"/>
  </si>
  <si>
    <t>ノートPC</t>
    <phoneticPr fontId="2"/>
  </si>
  <si>
    <t>タブレット型及び2in1型PC</t>
    <phoneticPr fontId="2"/>
  </si>
  <si>
    <t>iPadOS又はAndroidタブレット</t>
    <phoneticPr fontId="2"/>
  </si>
  <si>
    <t>VPNルーター</t>
    <phoneticPr fontId="2"/>
  </si>
  <si>
    <t>NAS</t>
    <phoneticPr fontId="2"/>
  </si>
  <si>
    <t>Wi-Fiルーター・アクセスポイント・中継器</t>
    <phoneticPr fontId="2"/>
  </si>
  <si>
    <t>ネットワーク機器</t>
    <rPh sb="6" eb="8">
      <t>キキ</t>
    </rPh>
    <phoneticPr fontId="2"/>
  </si>
  <si>
    <t>周辺機器</t>
    <rPh sb="0" eb="2">
      <t>シュウヘン</t>
    </rPh>
    <rPh sb="2" eb="4">
      <t>キキ</t>
    </rPh>
    <phoneticPr fontId="2"/>
  </si>
  <si>
    <t>プリンター・複合機</t>
    <phoneticPr fontId="2"/>
  </si>
  <si>
    <t>UPS</t>
    <phoneticPr fontId="2"/>
  </si>
  <si>
    <t>外付け記憶装置（HDD又はSSD）</t>
    <phoneticPr fontId="2"/>
  </si>
  <si>
    <t>光学ドライブ</t>
    <phoneticPr fontId="2"/>
  </si>
  <si>
    <t>マウス</t>
    <phoneticPr fontId="2"/>
  </si>
  <si>
    <t>キーボード</t>
    <phoneticPr fontId="2"/>
  </si>
  <si>
    <t>テンキー</t>
    <phoneticPr fontId="2"/>
  </si>
  <si>
    <t>Webカメラ</t>
    <phoneticPr fontId="2"/>
  </si>
  <si>
    <t>イヤホンマイク・ヘッドセット</t>
    <phoneticPr fontId="2"/>
  </si>
  <si>
    <t>有期限型ライセンス
サブスクリプション型ライセンス</t>
    <rPh sb="0" eb="1">
      <t>ユウ</t>
    </rPh>
    <rPh sb="1" eb="3">
      <t>キゲン</t>
    </rPh>
    <rPh sb="3" eb="4">
      <t>ガタ</t>
    </rPh>
    <rPh sb="19" eb="20">
      <t>ガタ</t>
    </rPh>
    <phoneticPr fontId="2"/>
  </si>
  <si>
    <t>テレワークに要する
買切型ライセンス</t>
    <rPh sb="6" eb="7">
      <t>ヨウ</t>
    </rPh>
    <rPh sb="10" eb="11">
      <t>カ</t>
    </rPh>
    <rPh sb="11" eb="12">
      <t>キ</t>
    </rPh>
    <rPh sb="12" eb="13">
      <t>ガタ</t>
    </rPh>
    <phoneticPr fontId="2"/>
  </si>
  <si>
    <t>設定作業費</t>
    <rPh sb="0" eb="2">
      <t>セッテイ</t>
    </rPh>
    <rPh sb="2" eb="4">
      <t>サギョウ</t>
    </rPh>
    <rPh sb="4" eb="5">
      <t>ヒ</t>
    </rPh>
    <phoneticPr fontId="2"/>
  </si>
  <si>
    <t xml:space="preserve">端末機器 </t>
    <phoneticPr fontId="2"/>
  </si>
  <si>
    <t>品目</t>
    <rPh sb="0" eb="2">
      <t>ヒンモク</t>
    </rPh>
    <phoneticPr fontId="2"/>
  </si>
  <si>
    <t>メーカー</t>
    <phoneticPr fontId="2"/>
  </si>
  <si>
    <t>※交付申請書の提出の際は、経費の算出根拠を確認するための書類（見積書等）を添付してください。</t>
    <phoneticPr fontId="2"/>
  </si>
  <si>
    <t>サテライト
オフィス</t>
    <phoneticPr fontId="2"/>
  </si>
  <si>
    <t>保守費用　計</t>
    <rPh sb="0" eb="2">
      <t>ホシュ</t>
    </rPh>
    <rPh sb="2" eb="4">
      <t>ヒヨウ</t>
    </rPh>
    <rPh sb="5" eb="6">
      <t>ケイ</t>
    </rPh>
    <phoneticPr fontId="2"/>
  </si>
  <si>
    <t>小　計</t>
    <rPh sb="0" eb="1">
      <t>ショウ</t>
    </rPh>
    <rPh sb="2" eb="3">
      <t>ケイ</t>
    </rPh>
    <phoneticPr fontId="2"/>
  </si>
  <si>
    <t>情報通信機器等導入経費　計</t>
    <rPh sb="0" eb="4">
      <t>ジョウホウツウシン</t>
    </rPh>
    <rPh sb="4" eb="6">
      <t>キキ</t>
    </rPh>
    <rPh sb="6" eb="7">
      <t>トウ</t>
    </rPh>
    <rPh sb="7" eb="9">
      <t>ドウニュウ</t>
    </rPh>
    <rPh sb="9" eb="11">
      <t>ケイヒ</t>
    </rPh>
    <rPh sb="12" eb="13">
      <t>ケイ</t>
    </rPh>
    <phoneticPr fontId="2"/>
  </si>
  <si>
    <t>設定作業費　計</t>
    <rPh sb="0" eb="2">
      <t>セッテイ</t>
    </rPh>
    <rPh sb="2" eb="4">
      <t>サギョウ</t>
    </rPh>
    <rPh sb="4" eb="5">
      <t>ヒ</t>
    </rPh>
    <rPh sb="6" eb="7">
      <t>ケイ</t>
    </rPh>
    <phoneticPr fontId="2"/>
  </si>
  <si>
    <t>保守費用</t>
    <rPh sb="0" eb="2">
      <t>ホシュ</t>
    </rPh>
    <rPh sb="2" eb="4">
      <t>ヒヨウ</t>
    </rPh>
    <phoneticPr fontId="2"/>
  </si>
  <si>
    <t>合　計</t>
    <phoneticPr fontId="2"/>
  </si>
  <si>
    <t>サテライトオフィス経費　計</t>
    <rPh sb="9" eb="11">
      <t>ケイヒ</t>
    </rPh>
    <rPh sb="12" eb="13">
      <t>ケイ</t>
    </rPh>
    <phoneticPr fontId="2"/>
  </si>
  <si>
    <t>選択してください</t>
  </si>
  <si>
    <t>※交付要綱第５条第２項ただし書きを適用する場合はチェック</t>
    <phoneticPr fontId="2"/>
  </si>
  <si>
    <t>総　合　計</t>
    <rPh sb="0" eb="1">
      <t>ソウ</t>
    </rPh>
    <rPh sb="2" eb="3">
      <t>ゴウ</t>
    </rPh>
    <phoneticPr fontId="2"/>
  </si>
  <si>
    <t>補助金額</t>
    <rPh sb="0" eb="3">
      <t>ホジョキン</t>
    </rPh>
    <phoneticPr fontId="2"/>
  </si>
  <si>
    <t>別紙５</t>
    <rPh sb="0" eb="2">
      <t>ベッシ</t>
    </rPh>
    <phoneticPr fontId="2"/>
  </si>
  <si>
    <t>モデル・型番</t>
    <rPh sb="4" eb="6">
      <t>カタバン</t>
    </rPh>
    <phoneticPr fontId="2"/>
  </si>
  <si>
    <t>サブモニター</t>
    <phoneticPr fontId="2"/>
  </si>
  <si>
    <t>※補助対象品目に応じて経費や数量に条件を設けています。詳しくは、募集要項（テレワークコース）の「７．補助対象経費」（５ページ）
　をご覧ください。</t>
    <rPh sb="1" eb="3">
      <t>ホジョ</t>
    </rPh>
    <rPh sb="3" eb="5">
      <t>タイショウ</t>
    </rPh>
    <rPh sb="5" eb="7">
      <t>ヒンモク</t>
    </rPh>
    <rPh sb="8" eb="9">
      <t>オウ</t>
    </rPh>
    <rPh sb="11" eb="13">
      <t>ケイヒ</t>
    </rPh>
    <rPh sb="14" eb="16">
      <t>スウリョウ</t>
    </rPh>
    <rPh sb="17" eb="19">
      <t>ジョウケン</t>
    </rPh>
    <rPh sb="20" eb="21">
      <t>モウ</t>
    </rPh>
    <rPh sb="27" eb="28">
      <t>クワ</t>
    </rPh>
    <rPh sb="32" eb="34">
      <t>ボシュウ</t>
    </rPh>
    <rPh sb="34" eb="36">
      <t>ヨウコウ</t>
    </rPh>
    <rPh sb="50" eb="52">
      <t>ホジョ</t>
    </rPh>
    <rPh sb="52" eb="54">
      <t>タイショウ</t>
    </rPh>
    <rPh sb="54" eb="56">
      <t>ケイヒ</t>
    </rPh>
    <rPh sb="67" eb="6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</si>
</sst>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38" fontId="5" fillId="0" borderId="0" xfId="1" applyFont="1" applyAlignment="1"/>
    <xf numFmtId="0" fontId="8" fillId="0" borderId="0" xfId="0" applyFont="1" applyAlignment="1">
      <alignment horizontal="left"/>
    </xf>
    <xf numFmtId="0" fontId="3" fillId="0" borderId="0" xfId="0" applyFont="1" applyAlignment="1"/>
    <xf numFmtId="38" fontId="9" fillId="0" borderId="9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5" fillId="0" borderId="5" xfId="0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wrapText="1"/>
    </xf>
    <xf numFmtId="38" fontId="9" fillId="0" borderId="0" xfId="1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38" fontId="9" fillId="0" borderId="18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9" fillId="0" borderId="43" xfId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38" fontId="7" fillId="4" borderId="13" xfId="1" applyFont="1" applyFill="1" applyBorder="1" applyAlignment="1">
      <alignment horizontal="center" vertical="center" wrapText="1"/>
    </xf>
    <xf numFmtId="38" fontId="7" fillId="4" borderId="18" xfId="1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8" fontId="5" fillId="0" borderId="6" xfId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38" fontId="9" fillId="0" borderId="49" xfId="1" applyFont="1" applyBorder="1" applyAlignment="1">
      <alignment vertical="center"/>
    </xf>
    <xf numFmtId="38" fontId="9" fillId="0" borderId="53" xfId="1" applyFont="1" applyBorder="1" applyAlignment="1">
      <alignment vertical="center"/>
    </xf>
    <xf numFmtId="38" fontId="9" fillId="0" borderId="56" xfId="1" applyFont="1" applyBorder="1" applyAlignment="1">
      <alignment vertical="center"/>
    </xf>
    <xf numFmtId="38" fontId="9" fillId="0" borderId="57" xfId="1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38" fontId="5" fillId="0" borderId="58" xfId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38" fontId="9" fillId="0" borderId="63" xfId="1" applyFont="1" applyBorder="1" applyAlignment="1">
      <alignment vertical="center"/>
    </xf>
    <xf numFmtId="38" fontId="9" fillId="0" borderId="64" xfId="1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38" fontId="5" fillId="0" borderId="67" xfId="1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5" fillId="0" borderId="67" xfId="0" applyFont="1" applyBorder="1" applyAlignment="1">
      <alignment vertical="center"/>
    </xf>
    <xf numFmtId="0" fontId="3" fillId="0" borderId="67" xfId="0" applyFont="1" applyBorder="1" applyAlignment="1">
      <alignment horizontal="left" vertical="center"/>
    </xf>
    <xf numFmtId="38" fontId="9" fillId="0" borderId="68" xfId="1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71" xfId="0" applyFont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38" fontId="5" fillId="0" borderId="69" xfId="1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38" fontId="9" fillId="0" borderId="74" xfId="1" applyFont="1" applyBorder="1" applyAlignment="1">
      <alignment vertical="center"/>
    </xf>
    <xf numFmtId="0" fontId="5" fillId="0" borderId="75" xfId="0" applyFont="1" applyBorder="1" applyAlignment="1">
      <alignment horizontal="left" vertical="center"/>
    </xf>
    <xf numFmtId="38" fontId="5" fillId="0" borderId="75" xfId="1" applyFont="1" applyBorder="1" applyAlignment="1">
      <alignment vertical="center"/>
    </xf>
    <xf numFmtId="0" fontId="5" fillId="0" borderId="76" xfId="0" applyFont="1" applyBorder="1" applyAlignment="1">
      <alignment horizontal="center" vertical="center"/>
    </xf>
    <xf numFmtId="38" fontId="9" fillId="0" borderId="70" xfId="1" applyFont="1" applyBorder="1" applyAlignment="1">
      <alignment vertical="center"/>
    </xf>
    <xf numFmtId="0" fontId="3" fillId="0" borderId="69" xfId="0" applyFont="1" applyBorder="1" applyAlignment="1">
      <alignment horizontal="left" vertical="center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vertical="center"/>
    </xf>
    <xf numFmtId="0" fontId="5" fillId="0" borderId="82" xfId="0" applyFont="1" applyBorder="1" applyAlignment="1">
      <alignment horizontal="center" vertical="center"/>
    </xf>
    <xf numFmtId="38" fontId="5" fillId="0" borderId="5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3" borderId="4" xfId="0" applyFont="1" applyFill="1" applyBorder="1" applyAlignment="1">
      <alignment horizontal="right" vertical="center" indent="1"/>
    </xf>
    <xf numFmtId="0" fontId="5" fillId="3" borderId="5" xfId="0" applyFont="1" applyFill="1" applyBorder="1" applyAlignment="1">
      <alignment horizontal="right" vertical="center" indent="1"/>
    </xf>
    <xf numFmtId="0" fontId="5" fillId="3" borderId="71" xfId="0" applyFont="1" applyFill="1" applyBorder="1" applyAlignment="1">
      <alignment horizontal="right" vertical="center" indent="1"/>
    </xf>
    <xf numFmtId="0" fontId="5" fillId="3" borderId="80" xfId="0" applyFont="1" applyFill="1" applyBorder="1" applyAlignment="1">
      <alignment horizontal="right" vertical="center" indent="1"/>
    </xf>
    <xf numFmtId="0" fontId="5" fillId="3" borderId="59" xfId="0" applyFont="1" applyFill="1" applyBorder="1" applyAlignment="1">
      <alignment horizontal="right" vertical="center" indent="1"/>
    </xf>
    <xf numFmtId="0" fontId="5" fillId="3" borderId="84" xfId="0" applyFont="1" applyFill="1" applyBorder="1" applyAlignment="1">
      <alignment horizontal="right" vertical="center" indent="1"/>
    </xf>
    <xf numFmtId="0" fontId="5" fillId="3" borderId="69" xfId="0" applyFont="1" applyFill="1" applyBorder="1" applyAlignment="1">
      <alignment horizontal="right" vertical="center" indent="1"/>
    </xf>
    <xf numFmtId="0" fontId="5" fillId="3" borderId="77" xfId="0" applyFont="1" applyFill="1" applyBorder="1" applyAlignment="1">
      <alignment horizontal="right" vertical="center" indent="1"/>
    </xf>
    <xf numFmtId="0" fontId="5" fillId="3" borderId="78" xfId="0" applyFont="1" applyFill="1" applyBorder="1" applyAlignment="1">
      <alignment horizontal="right" vertical="center" indent="1"/>
    </xf>
    <xf numFmtId="0" fontId="5" fillId="3" borderId="75" xfId="0" applyFont="1" applyFill="1" applyBorder="1" applyAlignment="1">
      <alignment horizontal="right" vertical="center" indent="1"/>
    </xf>
    <xf numFmtId="0" fontId="5" fillId="3" borderId="85" xfId="0" applyFont="1" applyFill="1" applyBorder="1" applyAlignment="1">
      <alignment horizontal="right" vertical="center" indent="1"/>
    </xf>
    <xf numFmtId="0" fontId="5" fillId="3" borderId="86" xfId="0" applyFont="1" applyFill="1" applyBorder="1" applyAlignment="1">
      <alignment horizontal="right" vertical="center" indent="1"/>
    </xf>
    <xf numFmtId="0" fontId="5" fillId="0" borderId="88" xfId="0" applyFont="1" applyBorder="1" applyAlignment="1">
      <alignment vertical="center"/>
    </xf>
    <xf numFmtId="0" fontId="5" fillId="0" borderId="89" xfId="0" applyFont="1" applyBorder="1" applyAlignment="1">
      <alignment horizontal="center" vertical="center"/>
    </xf>
    <xf numFmtId="38" fontId="9" fillId="0" borderId="87" xfId="1" applyFont="1" applyBorder="1" applyAlignment="1">
      <alignment vertical="center"/>
    </xf>
    <xf numFmtId="0" fontId="5" fillId="0" borderId="5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5" fillId="0" borderId="90" xfId="1" applyFont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3" fillId="0" borderId="93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5" fillId="0" borderId="90" xfId="0" applyFont="1" applyBorder="1" applyAlignment="1">
      <alignment vertical="center"/>
    </xf>
    <xf numFmtId="0" fontId="3" fillId="0" borderId="9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38" fontId="5" fillId="0" borderId="13" xfId="1" applyFont="1" applyBorder="1" applyAlignment="1">
      <alignment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top"/>
    </xf>
    <xf numFmtId="38" fontId="9" fillId="0" borderId="74" xfId="1" quotePrefix="1" applyFont="1" applyFill="1" applyBorder="1" applyAlignment="1">
      <alignment vertical="center"/>
    </xf>
    <xf numFmtId="38" fontId="9" fillId="0" borderId="68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49" xfId="1" applyFont="1" applyFill="1" applyBorder="1" applyAlignment="1">
      <alignment vertical="center"/>
    </xf>
    <xf numFmtId="38" fontId="3" fillId="0" borderId="0" xfId="0" applyNumberFormat="1" applyFont="1"/>
    <xf numFmtId="38" fontId="9" fillId="0" borderId="18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right" vertical="center" indent="1"/>
    </xf>
    <xf numFmtId="38" fontId="3" fillId="0" borderId="0" xfId="0" applyNumberFormat="1" applyFont="1" applyFill="1"/>
    <xf numFmtId="0" fontId="3" fillId="0" borderId="0" xfId="0" applyFont="1" applyBorder="1"/>
    <xf numFmtId="38" fontId="9" fillId="0" borderId="101" xfId="1" applyFont="1" applyFill="1" applyBorder="1" applyAlignment="1">
      <alignment vertical="center"/>
    </xf>
    <xf numFmtId="0" fontId="10" fillId="0" borderId="0" xfId="0" applyFont="1" applyBorder="1"/>
    <xf numFmtId="0" fontId="3" fillId="0" borderId="109" xfId="0" applyFont="1" applyFill="1" applyBorder="1" applyAlignment="1">
      <alignment horizontal="right" vertical="center" indent="1"/>
    </xf>
    <xf numFmtId="38" fontId="9" fillId="0" borderId="56" xfId="1" applyFont="1" applyFill="1" applyBorder="1" applyAlignment="1">
      <alignment vertical="center"/>
    </xf>
    <xf numFmtId="38" fontId="9" fillId="3" borderId="18" xfId="1" applyFont="1" applyFill="1" applyBorder="1" applyAlignment="1">
      <alignment vertical="center"/>
    </xf>
    <xf numFmtId="38" fontId="9" fillId="3" borderId="36" xfId="1" applyFont="1" applyFill="1" applyBorder="1" applyAlignment="1">
      <alignment horizontal="center" vertical="center" shrinkToFit="1"/>
    </xf>
    <xf numFmtId="38" fontId="9" fillId="3" borderId="35" xfId="1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3" fillId="0" borderId="107" xfId="0" applyFont="1" applyBorder="1" applyAlignment="1">
      <alignment horizontal="center" vertical="center"/>
    </xf>
    <xf numFmtId="0" fontId="7" fillId="4" borderId="77" xfId="0" applyFont="1" applyFill="1" applyBorder="1" applyAlignment="1">
      <alignment vertical="center"/>
    </xf>
    <xf numFmtId="0" fontId="7" fillId="4" borderId="85" xfId="0" applyFont="1" applyFill="1" applyBorder="1" applyAlignment="1">
      <alignment vertical="center"/>
    </xf>
    <xf numFmtId="0" fontId="7" fillId="4" borderId="66" xfId="0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5" fillId="4" borderId="48" xfId="0" applyFont="1" applyFill="1" applyBorder="1" applyAlignment="1">
      <alignment horizontal="right" vertical="center"/>
    </xf>
    <xf numFmtId="0" fontId="5" fillId="4" borderId="31" xfId="0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textRotation="255" wrapText="1"/>
    </xf>
    <xf numFmtId="0" fontId="13" fillId="0" borderId="14" xfId="0" applyFont="1" applyBorder="1" applyAlignment="1">
      <alignment horizontal="center" vertical="center" textRotation="255" wrapText="1"/>
    </xf>
    <xf numFmtId="0" fontId="13" fillId="0" borderId="15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right" vertical="center" indent="1"/>
    </xf>
    <xf numFmtId="0" fontId="5" fillId="2" borderId="27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textRotation="255" shrinkToFit="1"/>
    </xf>
    <xf numFmtId="0" fontId="5" fillId="2" borderId="2" xfId="0" applyFont="1" applyFill="1" applyBorder="1" applyAlignment="1">
      <alignment horizontal="right" vertical="center" indent="1"/>
    </xf>
    <xf numFmtId="0" fontId="5" fillId="2" borderId="20" xfId="0" applyFont="1" applyFill="1" applyBorder="1" applyAlignment="1">
      <alignment horizontal="right" vertical="center" indent="1"/>
    </xf>
    <xf numFmtId="0" fontId="5" fillId="2" borderId="3" xfId="0" applyFont="1" applyFill="1" applyBorder="1" applyAlignment="1">
      <alignment horizontal="right" vertical="center" indent="1"/>
    </xf>
    <xf numFmtId="0" fontId="4" fillId="0" borderId="4" xfId="0" applyFont="1" applyBorder="1" applyAlignment="1">
      <alignment horizontal="center" vertical="top" textRotation="255" wrapText="1" indent="3" shrinkToFit="1"/>
    </xf>
    <xf numFmtId="0" fontId="4" fillId="0" borderId="6" xfId="0" applyFont="1" applyBorder="1" applyAlignment="1">
      <alignment horizontal="center" vertical="top" textRotation="255" indent="3" shrinkToFit="1"/>
    </xf>
    <xf numFmtId="0" fontId="5" fillId="2" borderId="29" xfId="0" applyFont="1" applyFill="1" applyBorder="1" applyAlignment="1">
      <alignment horizontal="right" vertical="center" indent="1"/>
    </xf>
    <xf numFmtId="0" fontId="12" fillId="0" borderId="1" xfId="0" applyFont="1" applyBorder="1" applyAlignment="1">
      <alignment horizontal="center" vertical="top" textRotation="255" wrapText="1" indent="1" shrinkToFit="1"/>
    </xf>
    <xf numFmtId="0" fontId="12" fillId="0" borderId="1" xfId="0" applyFont="1" applyBorder="1" applyAlignment="1">
      <alignment horizontal="center" vertical="top" textRotation="255" indent="1" shrinkToFit="1"/>
    </xf>
    <xf numFmtId="0" fontId="12" fillId="0" borderId="4" xfId="0" applyFont="1" applyBorder="1" applyAlignment="1">
      <alignment horizontal="center" vertical="top" textRotation="255" indent="1" shrinkToFit="1"/>
    </xf>
    <xf numFmtId="0" fontId="5" fillId="0" borderId="1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 shrinkToFit="1"/>
    </xf>
    <xf numFmtId="0" fontId="5" fillId="4" borderId="48" xfId="0" applyFont="1" applyFill="1" applyBorder="1" applyAlignment="1">
      <alignment horizontal="right" vertical="center" indent="1" shrinkToFit="1"/>
    </xf>
    <xf numFmtId="0" fontId="5" fillId="4" borderId="31" xfId="0" applyFont="1" applyFill="1" applyBorder="1" applyAlignment="1">
      <alignment horizontal="right" vertical="center" indent="1" shrinkToFit="1"/>
    </xf>
    <xf numFmtId="0" fontId="5" fillId="4" borderId="33" xfId="0" applyFont="1" applyFill="1" applyBorder="1" applyAlignment="1">
      <alignment horizontal="right" vertical="center" indent="1" shrinkToFit="1"/>
    </xf>
    <xf numFmtId="0" fontId="3" fillId="5" borderId="108" xfId="0" applyFont="1" applyFill="1" applyBorder="1" applyAlignment="1">
      <alignment horizontal="right" vertical="center" indent="1"/>
    </xf>
    <xf numFmtId="0" fontId="3" fillId="5" borderId="109" xfId="0" applyFont="1" applyFill="1" applyBorder="1" applyAlignment="1">
      <alignment horizontal="right" vertical="center" indent="1"/>
    </xf>
    <xf numFmtId="0" fontId="3" fillId="5" borderId="16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 textRotation="255" shrinkToFit="1"/>
    </xf>
    <xf numFmtId="0" fontId="5" fillId="4" borderId="50" xfId="0" applyFont="1" applyFill="1" applyBorder="1" applyAlignment="1">
      <alignment horizontal="right" vertical="center" indent="1"/>
    </xf>
    <xf numFmtId="0" fontId="5" fillId="4" borderId="51" xfId="0" applyFont="1" applyFill="1" applyBorder="1" applyAlignment="1">
      <alignment horizontal="right" vertical="center" indent="1"/>
    </xf>
    <xf numFmtId="0" fontId="5" fillId="4" borderId="52" xfId="0" applyFont="1" applyFill="1" applyBorder="1" applyAlignment="1">
      <alignment horizontal="right" vertical="center" indent="1"/>
    </xf>
    <xf numFmtId="0" fontId="5" fillId="4" borderId="30" xfId="0" applyFont="1" applyFill="1" applyBorder="1" applyAlignment="1">
      <alignment horizontal="right" vertical="center" indent="1"/>
    </xf>
    <xf numFmtId="0" fontId="5" fillId="4" borderId="31" xfId="0" applyFont="1" applyFill="1" applyBorder="1" applyAlignment="1">
      <alignment horizontal="right" vertical="center" indent="1"/>
    </xf>
    <xf numFmtId="0" fontId="5" fillId="4" borderId="33" xfId="0" applyFont="1" applyFill="1" applyBorder="1" applyAlignment="1">
      <alignment horizontal="right" vertical="center" indent="1"/>
    </xf>
    <xf numFmtId="0" fontId="3" fillId="4" borderId="30" xfId="0" applyFont="1" applyFill="1" applyBorder="1" applyAlignment="1">
      <alignment horizontal="right" vertical="center" indent="1"/>
    </xf>
    <xf numFmtId="0" fontId="3" fillId="4" borderId="31" xfId="0" applyFont="1" applyFill="1" applyBorder="1" applyAlignment="1">
      <alignment horizontal="right" vertical="center" indent="1"/>
    </xf>
    <xf numFmtId="0" fontId="3" fillId="4" borderId="33" xfId="0" applyFont="1" applyFill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3" fillId="0" borderId="105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5" fillId="4" borderId="48" xfId="0" applyFont="1" applyFill="1" applyBorder="1" applyAlignment="1">
      <alignment horizontal="right" vertical="center" indent="1"/>
    </xf>
    <xf numFmtId="0" fontId="4" fillId="0" borderId="1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5" fillId="4" borderId="46" xfId="0" applyFont="1" applyFill="1" applyBorder="1" applyAlignment="1">
      <alignment horizontal="right" vertical="center" indent="1"/>
    </xf>
    <xf numFmtId="0" fontId="5" fillId="4" borderId="47" xfId="0" applyFont="1" applyFill="1" applyBorder="1" applyAlignment="1">
      <alignment horizontal="right" vertical="center" indent="1"/>
    </xf>
    <xf numFmtId="0" fontId="5" fillId="4" borderId="55" xfId="0" applyFont="1" applyFill="1" applyBorder="1" applyAlignment="1">
      <alignment horizontal="right" vertical="center" indent="1"/>
    </xf>
    <xf numFmtId="0" fontId="4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wrapText="1"/>
    </xf>
    <xf numFmtId="0" fontId="13" fillId="0" borderId="104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34" xfId="0" applyFont="1" applyBorder="1" applyAlignment="1">
      <alignment horizontal="center" vertical="center" textRotation="255" wrapText="1"/>
    </xf>
    <xf numFmtId="0" fontId="5" fillId="0" borderId="88" xfId="0" applyFont="1" applyBorder="1" applyAlignment="1">
      <alignment horizontal="left" vertical="center"/>
    </xf>
    <xf numFmtId="0" fontId="5" fillId="0" borderId="103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8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4" borderId="38" xfId="0" applyFont="1" applyFill="1" applyBorder="1" applyAlignment="1">
      <alignment horizontal="right" vertical="center" indent="1"/>
    </xf>
    <xf numFmtId="0" fontId="5" fillId="4" borderId="39" xfId="0" applyFont="1" applyFill="1" applyBorder="1" applyAlignment="1">
      <alignment horizontal="right" vertical="center" indent="1"/>
    </xf>
    <xf numFmtId="0" fontId="5" fillId="4" borderId="40" xfId="0" applyFont="1" applyFill="1" applyBorder="1" applyAlignment="1">
      <alignment horizontal="right" vertical="center" indent="1"/>
    </xf>
    <xf numFmtId="0" fontId="5" fillId="4" borderId="37" xfId="0" applyFont="1" applyFill="1" applyBorder="1" applyAlignment="1">
      <alignment horizontal="right" vertical="center" indent="1"/>
    </xf>
    <xf numFmtId="0" fontId="5" fillId="4" borderId="19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110490</xdr:colOff>
      <xdr:row>50</xdr:row>
      <xdr:rowOff>70756</xdr:rowOff>
    </xdr:from>
    <xdr:to>
      <xdr:col>11</xdr:col>
      <xdr:colOff>591638</xdr:colOff>
      <xdr:row>69</xdr:row>
      <xdr:rowOff>117748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2A7515-9FA3-4A3C-B037-43C6D5B12AA6}"/>
            </a:ext>
          </a:extLst>
        </xdr:cNvPr>
        <xdr:cNvSpPr/>
      </xdr:nvSpPr>
      <xdr:spPr>
        <a:xfrm>
          <a:off x="15289530" y="21132436"/>
          <a:ext cx="1288868" cy="8230872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就業規則作成料については２０万円が総額上限となります。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コンサルタント料については１０万円が総額上限となります。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講師謝金の上限金額については、募集要項の「７補助対象経費」を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ご確認ください。</a:t>
          </a:r>
        </a:p>
      </xdr:txBody>
    </xdr:sp>
    <xdr:clientData/>
  </xdr:twoCellAnchor>
  <xdr:twoCellAnchor>
    <xdr:from>
      <xdr:col>10</xdr:col>
      <xdr:colOff>124825</xdr:colOff>
      <xdr:row>5</xdr:row>
      <xdr:rowOff>6511</xdr:rowOff>
    </xdr:from>
    <xdr:to>
      <xdr:col>11</xdr:col>
      <xdr:colOff>587378</xdr:colOff>
      <xdr:row>34</xdr:row>
      <xdr:rowOff>23409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7F4680A-4DCC-47E9-BA95-C37A74EB871B}"/>
            </a:ext>
          </a:extLst>
        </xdr:cNvPr>
        <xdr:cNvSpPr/>
      </xdr:nvSpPr>
      <xdr:spPr>
        <a:xfrm>
          <a:off x="15244509" y="2021800"/>
          <a:ext cx="1274685" cy="12519714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それぞれの機器ごとに補助対象経費の上限額を設定しています。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詳しくは、募集要項の別表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&lt;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補助対象となる品目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&gt;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ページ）をご覧ください。</a:t>
          </a:r>
        </a:p>
      </xdr:txBody>
    </xdr:sp>
    <xdr:clientData/>
  </xdr:twoCellAnchor>
  <xdr:twoCellAnchor>
    <xdr:from>
      <xdr:col>10</xdr:col>
      <xdr:colOff>110127</xdr:colOff>
      <xdr:row>36</xdr:row>
      <xdr:rowOff>30481</xdr:rowOff>
    </xdr:from>
    <xdr:to>
      <xdr:col>11</xdr:col>
      <xdr:colOff>568413</xdr:colOff>
      <xdr:row>49</xdr:row>
      <xdr:rowOff>20501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17ED82A-C085-42EF-B6B0-C68562B8848C}"/>
            </a:ext>
          </a:extLst>
        </xdr:cNvPr>
        <xdr:cNvSpPr/>
      </xdr:nvSpPr>
      <xdr:spPr>
        <a:xfrm>
          <a:off x="15289167" y="15118081"/>
          <a:ext cx="1266006" cy="553738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vert="wordArtVertRtl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機器に応じて補助対象経費等に制限を設けています。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詳しくは、</a:t>
          </a:r>
          <a:r>
            <a:rPr kumimoji="1" lang="ja-JP" altLang="ja-JP" sz="1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募集要項</a:t>
          </a:r>
          <a:r>
            <a:rPr kumimoji="1" lang="ja-JP" altLang="en-US" sz="1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別表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&lt;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補助対象となる品目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&gt;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ご覧ください。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F5A2-BAAE-4446-B3F0-AD7EC85370BA}">
  <sheetPr>
    <pageSetUpPr fitToPage="1"/>
  </sheetPr>
  <dimension ref="B1:R75"/>
  <sheetViews>
    <sheetView tabSelected="1" view="pageBreakPreview" topLeftCell="A34" zoomScale="85" zoomScaleNormal="100" zoomScaleSheetLayoutView="85" workbookViewId="0"/>
  </sheetViews>
  <sheetFormatPr defaultColWidth="9" defaultRowHeight="14"/>
  <cols>
    <col min="1" max="1" width="2.08203125" style="1" customWidth="1"/>
    <col min="2" max="2" width="14" style="1" customWidth="1"/>
    <col min="3" max="3" width="14.5" style="1" customWidth="1"/>
    <col min="4" max="4" width="47.4140625" style="1" customWidth="1"/>
    <col min="5" max="5" width="28.08203125" style="1" customWidth="1"/>
    <col min="6" max="6" width="28.1640625" style="9" customWidth="1"/>
    <col min="7" max="7" width="19.08203125" style="4" customWidth="1"/>
    <col min="8" max="8" width="9" style="3" customWidth="1"/>
    <col min="9" max="9" width="4.9140625" style="10" customWidth="1"/>
    <col min="10" max="10" width="31.4140625" style="4" customWidth="1"/>
    <col min="11" max="11" width="10.58203125" style="1" customWidth="1"/>
    <col min="12" max="12" width="9.1640625" style="1" customWidth="1"/>
    <col min="13" max="16384" width="9" style="1"/>
  </cols>
  <sheetData>
    <row r="1" spans="2:12" ht="36.5" customHeight="1">
      <c r="B1" s="138" t="s">
        <v>62</v>
      </c>
      <c r="C1" s="5"/>
      <c r="D1" s="6"/>
      <c r="E1" s="6"/>
    </row>
    <row r="2" spans="2:12" ht="33" customHeight="1">
      <c r="B2" s="147" t="s">
        <v>21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ht="25.5" customHeight="1" thickBo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25.5" customHeight="1" thickBot="1">
      <c r="B4" s="143"/>
      <c r="C4" s="143"/>
      <c r="D4" s="143"/>
      <c r="F4" s="148" t="s">
        <v>59</v>
      </c>
      <c r="G4" s="148"/>
      <c r="H4" s="148"/>
      <c r="I4" s="148"/>
      <c r="J4" s="148"/>
      <c r="K4" s="139"/>
    </row>
    <row r="5" spans="2:12" ht="37.5" customHeight="1" thickBot="1">
      <c r="B5" s="28" t="s">
        <v>16</v>
      </c>
      <c r="C5" s="149" t="s">
        <v>47</v>
      </c>
      <c r="D5" s="150"/>
      <c r="E5" s="32" t="s">
        <v>48</v>
      </c>
      <c r="F5" s="33" t="s">
        <v>63</v>
      </c>
      <c r="G5" s="30" t="s">
        <v>12</v>
      </c>
      <c r="H5" s="151" t="s">
        <v>11</v>
      </c>
      <c r="I5" s="150"/>
      <c r="J5" s="31" t="s">
        <v>13</v>
      </c>
    </row>
    <row r="6" spans="2:12" s="2" customFormat="1" ht="33.75" customHeight="1">
      <c r="B6" s="152" t="s">
        <v>23</v>
      </c>
      <c r="C6" s="155" t="s">
        <v>46</v>
      </c>
      <c r="D6" s="42" t="s">
        <v>25</v>
      </c>
      <c r="E6" s="43"/>
      <c r="F6" s="45"/>
      <c r="G6" s="46"/>
      <c r="H6" s="47"/>
      <c r="I6" s="49"/>
      <c r="J6" s="20">
        <f>K6*H6</f>
        <v>0</v>
      </c>
      <c r="K6" s="2">
        <f>IF(G6*1&gt;=150000,150000,G6*1)</f>
        <v>0</v>
      </c>
    </row>
    <row r="7" spans="2:12" s="2" customFormat="1" ht="33.75" customHeight="1">
      <c r="B7" s="153"/>
      <c r="C7" s="156"/>
      <c r="D7" s="57" t="s">
        <v>26</v>
      </c>
      <c r="E7" s="57"/>
      <c r="F7" s="34"/>
      <c r="G7" s="55"/>
      <c r="H7" s="54"/>
      <c r="I7" s="53"/>
      <c r="J7" s="52">
        <f>K7*H7</f>
        <v>0</v>
      </c>
      <c r="K7" s="2">
        <f>IF(G7*1&gt;=150000,150000,G7*1)</f>
        <v>0</v>
      </c>
    </row>
    <row r="8" spans="2:12" s="2" customFormat="1" ht="33.75" customHeight="1">
      <c r="B8" s="153"/>
      <c r="C8" s="156"/>
      <c r="D8" s="25" t="s">
        <v>27</v>
      </c>
      <c r="E8" s="57"/>
      <c r="F8" s="58"/>
      <c r="G8" s="55"/>
      <c r="H8" s="54"/>
      <c r="I8" s="53"/>
      <c r="J8" s="59">
        <f>K8*H8</f>
        <v>0</v>
      </c>
      <c r="K8" s="2">
        <f>IF(G8*1&gt;=150000,150000,G8*1)</f>
        <v>0</v>
      </c>
    </row>
    <row r="9" spans="2:12" s="2" customFormat="1" ht="33.75" customHeight="1">
      <c r="B9" s="153"/>
      <c r="C9" s="156"/>
      <c r="D9" s="44" t="s">
        <v>28</v>
      </c>
      <c r="E9" s="25"/>
      <c r="F9" s="19"/>
      <c r="G9" s="13"/>
      <c r="H9" s="14"/>
      <c r="I9" s="15"/>
      <c r="J9" s="26">
        <f>K9*H9</f>
        <v>0</v>
      </c>
      <c r="K9" s="126">
        <f>IF(G9*1&gt;=100000,100000,G9*1)</f>
        <v>0</v>
      </c>
    </row>
    <row r="10" spans="2:12" s="2" customFormat="1" ht="33.75" customHeight="1">
      <c r="B10" s="153"/>
      <c r="C10" s="156"/>
      <c r="D10" s="157" t="s">
        <v>52</v>
      </c>
      <c r="E10" s="158"/>
      <c r="F10" s="158"/>
      <c r="G10" s="158"/>
      <c r="H10" s="158"/>
      <c r="I10" s="158"/>
      <c r="J10" s="8">
        <f>SUM(J6:J9)</f>
        <v>0</v>
      </c>
    </row>
    <row r="11" spans="2:12" s="2" customFormat="1" ht="33.75" customHeight="1">
      <c r="B11" s="153"/>
      <c r="C11" s="159" t="s">
        <v>32</v>
      </c>
      <c r="D11" s="60" t="s">
        <v>29</v>
      </c>
      <c r="E11" s="22"/>
      <c r="F11" s="72"/>
      <c r="G11" s="64"/>
      <c r="H11" s="140">
        <v>1</v>
      </c>
      <c r="I11" s="74"/>
      <c r="J11" s="67">
        <f>IF(G11*H11&gt;=100000,100000,G11*H11)</f>
        <v>0</v>
      </c>
      <c r="K11" s="126"/>
    </row>
    <row r="12" spans="2:12" s="2" customFormat="1" ht="33.75" customHeight="1">
      <c r="B12" s="153"/>
      <c r="C12" s="159"/>
      <c r="D12" s="57" t="s">
        <v>30</v>
      </c>
      <c r="E12" s="57"/>
      <c r="F12" s="68"/>
      <c r="G12" s="69"/>
      <c r="H12" s="141">
        <v>1</v>
      </c>
      <c r="I12" s="70"/>
      <c r="J12" s="71">
        <f>IF(G12*H12&gt;=50000,50000,G12*H12)</f>
        <v>0</v>
      </c>
      <c r="K12" s="126"/>
    </row>
    <row r="13" spans="2:12" s="2" customFormat="1" ht="33.75" customHeight="1">
      <c r="B13" s="153"/>
      <c r="C13" s="159"/>
      <c r="D13" s="61" t="s">
        <v>31</v>
      </c>
      <c r="E13" s="61"/>
      <c r="F13" s="19"/>
      <c r="G13" s="13"/>
      <c r="H13" s="62"/>
      <c r="I13" s="63"/>
      <c r="J13" s="26">
        <f>K13*H13</f>
        <v>0</v>
      </c>
      <c r="K13" s="126">
        <f>IF(G13*1&gt;=20000,20000,G13*1)</f>
        <v>0</v>
      </c>
    </row>
    <row r="14" spans="2:12" s="2" customFormat="1" ht="33.75" customHeight="1">
      <c r="B14" s="153"/>
      <c r="C14" s="159"/>
      <c r="D14" s="160" t="s">
        <v>52</v>
      </c>
      <c r="E14" s="161"/>
      <c r="F14" s="161"/>
      <c r="G14" s="161"/>
      <c r="H14" s="161"/>
      <c r="I14" s="162"/>
      <c r="J14" s="8">
        <f>SUM(J11:J13)</f>
        <v>0</v>
      </c>
      <c r="K14" s="126"/>
    </row>
    <row r="15" spans="2:12" s="2" customFormat="1" ht="33.75" customHeight="1">
      <c r="B15" s="153"/>
      <c r="C15" s="159" t="s">
        <v>33</v>
      </c>
      <c r="D15" s="60" t="s">
        <v>64</v>
      </c>
      <c r="E15" s="60"/>
      <c r="F15" s="72"/>
      <c r="G15" s="64"/>
      <c r="H15" s="65"/>
      <c r="I15" s="66"/>
      <c r="J15" s="67">
        <f>K15*H15</f>
        <v>0</v>
      </c>
      <c r="K15" s="126">
        <f>IF(G15*1&gt;=30000,30000,G15*1)</f>
        <v>0</v>
      </c>
    </row>
    <row r="16" spans="2:12" s="2" customFormat="1" ht="33.75" customHeight="1">
      <c r="B16" s="153"/>
      <c r="C16" s="159"/>
      <c r="D16" s="57" t="s">
        <v>34</v>
      </c>
      <c r="E16" s="57"/>
      <c r="F16" s="58"/>
      <c r="G16" s="55"/>
      <c r="H16" s="75"/>
      <c r="I16" s="53"/>
      <c r="J16" s="59">
        <f>K16*H16</f>
        <v>0</v>
      </c>
      <c r="K16" s="126">
        <f>IF(G16*1&gt;=30000,30000,G16*1)</f>
        <v>0</v>
      </c>
    </row>
    <row r="17" spans="2:11" s="2" customFormat="1" ht="33.75" customHeight="1">
      <c r="B17" s="153"/>
      <c r="C17" s="159"/>
      <c r="D17" s="57" t="s">
        <v>35</v>
      </c>
      <c r="E17" s="57"/>
      <c r="F17" s="58"/>
      <c r="G17" s="55"/>
      <c r="H17" s="142">
        <v>1</v>
      </c>
      <c r="I17" s="53"/>
      <c r="J17" s="59">
        <f>IF(G17*H17&gt;=20000,20000,G17*H17)</f>
        <v>0</v>
      </c>
      <c r="K17" s="126"/>
    </row>
    <row r="18" spans="2:11" s="2" customFormat="1" ht="33.75" customHeight="1">
      <c r="B18" s="153"/>
      <c r="C18" s="159"/>
      <c r="D18" s="57" t="s">
        <v>36</v>
      </c>
      <c r="E18" s="57"/>
      <c r="F18" s="58"/>
      <c r="G18" s="55"/>
      <c r="H18" s="75"/>
      <c r="I18" s="53"/>
      <c r="J18" s="59">
        <f t="shared" ref="J18:J24" si="0">K18*H18</f>
        <v>0</v>
      </c>
      <c r="K18" s="2">
        <f>IF(G18*1&gt;=20000,20000,G18*1)</f>
        <v>0</v>
      </c>
    </row>
    <row r="19" spans="2:11" s="2" customFormat="1" ht="33.75" customHeight="1">
      <c r="B19" s="153"/>
      <c r="C19" s="159"/>
      <c r="D19" s="57" t="s">
        <v>37</v>
      </c>
      <c r="E19" s="57"/>
      <c r="F19" s="58"/>
      <c r="G19" s="55"/>
      <c r="H19" s="77"/>
      <c r="I19" s="53"/>
      <c r="J19" s="59">
        <f t="shared" si="0"/>
        <v>0</v>
      </c>
      <c r="K19" s="2">
        <f>IF(G19*1&gt;=10000,10000,G19*1)</f>
        <v>0</v>
      </c>
    </row>
    <row r="20" spans="2:11" s="2" customFormat="1" ht="33.75" customHeight="1">
      <c r="B20" s="153"/>
      <c r="C20" s="159"/>
      <c r="D20" s="25" t="s">
        <v>38</v>
      </c>
      <c r="E20" s="25"/>
      <c r="F20" s="34"/>
      <c r="G20" s="35"/>
      <c r="H20" s="80"/>
      <c r="I20" s="53"/>
      <c r="J20" s="59">
        <f t="shared" si="0"/>
        <v>0</v>
      </c>
      <c r="K20" s="2">
        <f>IF(G20*1&gt;=5000,5000,G20*1)</f>
        <v>0</v>
      </c>
    </row>
    <row r="21" spans="2:11" s="2" customFormat="1" ht="33.75" customHeight="1">
      <c r="B21" s="153"/>
      <c r="C21" s="159"/>
      <c r="D21" s="57" t="s">
        <v>39</v>
      </c>
      <c r="E21" s="57"/>
      <c r="F21" s="58"/>
      <c r="G21" s="55"/>
      <c r="H21" s="81"/>
      <c r="I21" s="53"/>
      <c r="J21" s="59">
        <f t="shared" si="0"/>
        <v>0</v>
      </c>
      <c r="K21" s="2">
        <f t="shared" ref="K21:K24" si="1">IF(G21*1&gt;=5000,5000,G21*1)</f>
        <v>0</v>
      </c>
    </row>
    <row r="22" spans="2:11" s="2" customFormat="1" ht="33.75" customHeight="1">
      <c r="B22" s="153"/>
      <c r="C22" s="159"/>
      <c r="D22" s="25" t="s">
        <v>40</v>
      </c>
      <c r="E22" s="57"/>
      <c r="F22" s="58"/>
      <c r="G22" s="55"/>
      <c r="H22" s="54"/>
      <c r="I22" s="78"/>
      <c r="J22" s="59">
        <f t="shared" si="0"/>
        <v>0</v>
      </c>
      <c r="K22" s="2">
        <f t="shared" si="1"/>
        <v>0</v>
      </c>
    </row>
    <row r="23" spans="2:11" s="2" customFormat="1" ht="33.75" customHeight="1">
      <c r="B23" s="153"/>
      <c r="C23" s="159"/>
      <c r="D23" s="82" t="s">
        <v>41</v>
      </c>
      <c r="E23" s="25"/>
      <c r="F23" s="58"/>
      <c r="G23" s="55"/>
      <c r="H23" s="77"/>
      <c r="I23" s="53"/>
      <c r="J23" s="59">
        <f t="shared" si="0"/>
        <v>0</v>
      </c>
      <c r="K23" s="2">
        <f t="shared" si="1"/>
        <v>0</v>
      </c>
    </row>
    <row r="24" spans="2:11" s="2" customFormat="1" ht="33.75" customHeight="1">
      <c r="B24" s="153"/>
      <c r="C24" s="159"/>
      <c r="D24" s="44" t="s">
        <v>42</v>
      </c>
      <c r="E24" s="44"/>
      <c r="F24" s="19"/>
      <c r="G24" s="13"/>
      <c r="H24" s="48"/>
      <c r="I24" s="76"/>
      <c r="J24" s="59">
        <f t="shared" si="0"/>
        <v>0</v>
      </c>
      <c r="K24" s="2">
        <f t="shared" si="1"/>
        <v>0</v>
      </c>
    </row>
    <row r="25" spans="2:11" s="2" customFormat="1" ht="33.75" customHeight="1">
      <c r="B25" s="153"/>
      <c r="C25" s="159"/>
      <c r="D25" s="160" t="s">
        <v>52</v>
      </c>
      <c r="E25" s="161"/>
      <c r="F25" s="161"/>
      <c r="G25" s="161"/>
      <c r="H25" s="161"/>
      <c r="I25" s="162"/>
      <c r="J25" s="8">
        <f>SUM(J15:J24)</f>
        <v>0</v>
      </c>
    </row>
    <row r="26" spans="2:11" s="2" customFormat="1" ht="33.75" customHeight="1">
      <c r="B26" s="153"/>
      <c r="C26" s="163" t="s">
        <v>44</v>
      </c>
      <c r="D26" s="60"/>
      <c r="E26" s="60"/>
      <c r="F26" s="72"/>
      <c r="G26" s="64"/>
      <c r="H26" s="65"/>
      <c r="I26" s="66"/>
      <c r="J26" s="118">
        <f>H26*K26</f>
        <v>0</v>
      </c>
      <c r="K26" s="2">
        <f>IF(G26&gt;=150000,150000,IF(G26&gt;=100000,G26,IF(G26&gt;=80000,80000,IF(G26&gt;=50000,G26,IF(G26&gt;=30000,30000,IF(G26&gt;=10000,G26,IF(G26&gt;=5000,5000,G26)))))))</f>
        <v>0</v>
      </c>
    </row>
    <row r="27" spans="2:11" s="2" customFormat="1" ht="33.75" customHeight="1">
      <c r="B27" s="153"/>
      <c r="C27" s="164"/>
      <c r="D27" s="57"/>
      <c r="E27" s="57"/>
      <c r="F27" s="58"/>
      <c r="G27" s="55"/>
      <c r="H27" s="75"/>
      <c r="I27" s="53"/>
      <c r="J27" s="119">
        <f>H27*K27</f>
        <v>0</v>
      </c>
      <c r="K27" s="2">
        <f>IF(G27&gt;=150000,150000,IF(G27&gt;=100000,G27,IF(G27&gt;=80000,80000,IF(G27&gt;=50000,G27,IF(G27&gt;=30000,30000,IF(G27&gt;=10000,G27,IF(G27&gt;=5000,5000,G27)))))))</f>
        <v>0</v>
      </c>
    </row>
    <row r="28" spans="2:11" s="2" customFormat="1" ht="33.75" customHeight="1">
      <c r="B28" s="153"/>
      <c r="C28" s="164"/>
      <c r="D28" s="25"/>
      <c r="E28" s="57"/>
      <c r="F28" s="58"/>
      <c r="G28" s="55"/>
      <c r="H28" s="75"/>
      <c r="I28" s="53"/>
      <c r="J28" s="119">
        <f>H28*K28</f>
        <v>0</v>
      </c>
      <c r="K28" s="2">
        <f>IF(G28&gt;=150000,150000,IF(G28&gt;=100000,G28,IF(G28&gt;=80000,80000,IF(G28&gt;=50000,G28,IF(G28&gt;=30000,30000,IF(G28&gt;=10000,G28,IF(G28&gt;=5000,5000,G28)))))))</f>
        <v>0</v>
      </c>
    </row>
    <row r="29" spans="2:11" s="2" customFormat="1" ht="33.75" customHeight="1">
      <c r="B29" s="153"/>
      <c r="C29" s="164"/>
      <c r="D29" s="44"/>
      <c r="E29" s="12"/>
      <c r="F29" s="19"/>
      <c r="G29" s="13"/>
      <c r="H29" s="14"/>
      <c r="I29" s="15"/>
      <c r="J29" s="120">
        <f>H29*K29</f>
        <v>0</v>
      </c>
      <c r="K29" s="2">
        <f>IF(G29&gt;=150000,150000,IF(G29&gt;=100000,G29,IF(G29&gt;=80000,80000,IF(G29&gt;=50000,G29,IF(G29&gt;=30000,30000,IF(G29&gt;=10000,G29,IF(G29&gt;=5000,5000,G29)))))))</f>
        <v>0</v>
      </c>
    </row>
    <row r="30" spans="2:11" s="2" customFormat="1" ht="33.75" customHeight="1">
      <c r="B30" s="153"/>
      <c r="C30" s="164"/>
      <c r="D30" s="157" t="s">
        <v>52</v>
      </c>
      <c r="E30" s="158"/>
      <c r="F30" s="158"/>
      <c r="G30" s="158"/>
      <c r="H30" s="158"/>
      <c r="I30" s="165"/>
      <c r="J30" s="7">
        <f>SUM(J26:J29)</f>
        <v>0</v>
      </c>
    </row>
    <row r="31" spans="2:11" s="2" customFormat="1" ht="33.75" customHeight="1">
      <c r="B31" s="153"/>
      <c r="C31" s="166" t="s">
        <v>43</v>
      </c>
      <c r="D31" s="83"/>
      <c r="E31" s="89"/>
      <c r="F31" s="89"/>
      <c r="G31" s="89"/>
      <c r="H31" s="90"/>
      <c r="I31" s="91"/>
      <c r="J31" s="7">
        <f>H31*K31</f>
        <v>0</v>
      </c>
      <c r="K31" s="2">
        <f>IF(G31&gt;=150000,150000,IF(G31&gt;=100000,G31,IF(G31&gt;=80000,80000,IF(G31&gt;=50000,G31,IF(G31&gt;=30000,30000,IF(G31&gt;=10000,G31,IF(G31&gt;=5000,5000,G31)))))))</f>
        <v>0</v>
      </c>
    </row>
    <row r="32" spans="2:11" s="2" customFormat="1" ht="33.75" customHeight="1">
      <c r="B32" s="153"/>
      <c r="C32" s="167"/>
      <c r="D32" s="88"/>
      <c r="E32" s="92"/>
      <c r="F32" s="92"/>
      <c r="G32" s="92"/>
      <c r="H32" s="93"/>
      <c r="I32" s="94"/>
      <c r="J32" s="52">
        <f>H32*K32</f>
        <v>0</v>
      </c>
      <c r="K32" s="2">
        <f>IF(G32&gt;=150000,150000,IF(G32&gt;=100000,G32,IF(G32&gt;=80000,80000,IF(G32&gt;=50000,G32,IF(G32&gt;=30000,30000,IF(G32&gt;=10000,G32,IF(G32&gt;=5000,5000,G32)))))))</f>
        <v>0</v>
      </c>
    </row>
    <row r="33" spans="2:11" s="2" customFormat="1" ht="33.75" customHeight="1">
      <c r="B33" s="153"/>
      <c r="C33" s="167"/>
      <c r="D33" s="88"/>
      <c r="E33" s="92"/>
      <c r="F33" s="92"/>
      <c r="G33" s="92"/>
      <c r="H33" s="93"/>
      <c r="I33" s="94"/>
      <c r="J33" s="52">
        <f t="shared" ref="J33" si="2">H33*K33</f>
        <v>0</v>
      </c>
      <c r="K33" s="2">
        <f>IF(G33&gt;=150000,150000,IF(G33&gt;=100000,G33,IF(G33&gt;=80000,80000,IF(G33&gt;=50000,G33,IF(G33&gt;=30000,30000,IF(G33&gt;=10000,G33,IF(G33&gt;=5000,5000,G33)))))))</f>
        <v>0</v>
      </c>
    </row>
    <row r="34" spans="2:11" s="2" customFormat="1" ht="33.75" customHeight="1">
      <c r="B34" s="153"/>
      <c r="C34" s="167"/>
      <c r="D34" s="87"/>
      <c r="E34" s="84"/>
      <c r="F34" s="84"/>
      <c r="G34" s="84"/>
      <c r="H34" s="85"/>
      <c r="I34" s="86"/>
      <c r="J34" s="51">
        <f>H34*K34</f>
        <v>0</v>
      </c>
      <c r="K34" s="2">
        <f>IF(G34&gt;=150000,150000,IF(G34&gt;=100000,G34,IF(G34&gt;=80000,80000,IF(G34&gt;=50000,G34,IF(G34&gt;=30000,30000,IF(G34&gt;=10000,G34,IF(G34&gt;=5000,5000,G34)))))))</f>
        <v>0</v>
      </c>
    </row>
    <row r="35" spans="2:11" s="2" customFormat="1" ht="33.75" customHeight="1" thickBot="1">
      <c r="B35" s="153"/>
      <c r="C35" s="168"/>
      <c r="D35" s="157" t="s">
        <v>52</v>
      </c>
      <c r="E35" s="158"/>
      <c r="F35" s="158"/>
      <c r="G35" s="158"/>
      <c r="H35" s="158"/>
      <c r="I35" s="165"/>
      <c r="J35" s="7">
        <f>SUM(J31:J34)</f>
        <v>0</v>
      </c>
    </row>
    <row r="36" spans="2:11" s="2" customFormat="1" ht="33.75" customHeight="1" thickTop="1" thickBot="1">
      <c r="B36" s="154"/>
      <c r="C36" s="144" t="s">
        <v>53</v>
      </c>
      <c r="D36" s="145"/>
      <c r="E36" s="145"/>
      <c r="F36" s="145"/>
      <c r="G36" s="145"/>
      <c r="H36" s="145"/>
      <c r="I36" s="146"/>
      <c r="J36" s="38">
        <f>J10+J14+J25+J30+J35</f>
        <v>0</v>
      </c>
    </row>
    <row r="37" spans="2:11" s="2" customFormat="1" ht="33.75" customHeight="1">
      <c r="B37" s="152" t="s">
        <v>45</v>
      </c>
      <c r="C37" s="169" t="s">
        <v>24</v>
      </c>
      <c r="D37" s="42" t="s">
        <v>25</v>
      </c>
      <c r="E37" s="42"/>
      <c r="F37" s="45"/>
      <c r="G37" s="46"/>
      <c r="H37" s="95"/>
      <c r="I37" s="96"/>
      <c r="J37" s="97">
        <f>H37*K37</f>
        <v>0</v>
      </c>
      <c r="K37" s="2">
        <f>IF(G37*1&gt;=20000,20000,G37*1)</f>
        <v>0</v>
      </c>
    </row>
    <row r="38" spans="2:11" s="2" customFormat="1" ht="33.75" customHeight="1">
      <c r="B38" s="153"/>
      <c r="C38" s="170"/>
      <c r="D38" s="57" t="s">
        <v>26</v>
      </c>
      <c r="E38" s="57"/>
      <c r="F38" s="58"/>
      <c r="G38" s="55"/>
      <c r="H38" s="75"/>
      <c r="I38" s="53"/>
      <c r="J38" s="59">
        <f t="shared" ref="J38:J40" si="3">H38*K38</f>
        <v>0</v>
      </c>
      <c r="K38" s="2">
        <f t="shared" ref="K38:K40" si="4">IF(G38*1&gt;=20000,20000,G38*1)</f>
        <v>0</v>
      </c>
    </row>
    <row r="39" spans="2:11" s="2" customFormat="1" ht="33.75" customHeight="1">
      <c r="B39" s="153"/>
      <c r="C39" s="170"/>
      <c r="D39" s="57" t="s">
        <v>27</v>
      </c>
      <c r="E39" s="25"/>
      <c r="F39" s="34"/>
      <c r="G39" s="35"/>
      <c r="H39" s="36"/>
      <c r="I39" s="37"/>
      <c r="J39" s="26">
        <f t="shared" si="3"/>
        <v>0</v>
      </c>
      <c r="K39" s="2">
        <f t="shared" si="4"/>
        <v>0</v>
      </c>
    </row>
    <row r="40" spans="2:11" s="2" customFormat="1" ht="33.75" customHeight="1">
      <c r="B40" s="153"/>
      <c r="C40" s="170"/>
      <c r="D40" s="25" t="s">
        <v>28</v>
      </c>
      <c r="E40" s="44"/>
      <c r="F40" s="56"/>
      <c r="G40" s="79"/>
      <c r="H40" s="48"/>
      <c r="I40" s="50"/>
      <c r="J40" s="51">
        <f t="shared" si="3"/>
        <v>0</v>
      </c>
      <c r="K40" s="2">
        <f t="shared" si="4"/>
        <v>0</v>
      </c>
    </row>
    <row r="41" spans="2:11" s="2" customFormat="1" ht="33.75" customHeight="1">
      <c r="B41" s="153"/>
      <c r="C41" s="171"/>
      <c r="D41" s="160" t="s">
        <v>52</v>
      </c>
      <c r="E41" s="161"/>
      <c r="F41" s="161"/>
      <c r="G41" s="161"/>
      <c r="H41" s="161"/>
      <c r="I41" s="162"/>
      <c r="J41" s="7">
        <f>SUM(J37:J40)</f>
        <v>0</v>
      </c>
    </row>
    <row r="42" spans="2:11" s="2" customFormat="1" ht="33.75" customHeight="1">
      <c r="B42" s="153"/>
      <c r="C42" s="159" t="s">
        <v>32</v>
      </c>
      <c r="D42" s="25" t="s">
        <v>29</v>
      </c>
      <c r="E42" s="25"/>
      <c r="F42" s="34"/>
      <c r="G42" s="35"/>
      <c r="H42" s="73"/>
      <c r="I42" s="66"/>
      <c r="J42" s="67">
        <f>H42*K42</f>
        <v>0</v>
      </c>
      <c r="K42" s="2">
        <f>IF(G42*1&gt;=100000,100000,G42*1)</f>
        <v>0</v>
      </c>
    </row>
    <row r="43" spans="2:11" s="2" customFormat="1" ht="33.75" customHeight="1">
      <c r="B43" s="153"/>
      <c r="C43" s="159"/>
      <c r="D43" s="44" t="s">
        <v>30</v>
      </c>
      <c r="E43" s="44"/>
      <c r="F43" s="98"/>
      <c r="G43" s="79"/>
      <c r="H43" s="14"/>
      <c r="I43" s="15"/>
      <c r="J43" s="21">
        <f>H43*K43</f>
        <v>0</v>
      </c>
      <c r="K43" s="2">
        <f>IF(G43*1&gt;=50000,50000,G43*1)</f>
        <v>0</v>
      </c>
    </row>
    <row r="44" spans="2:11" s="2" customFormat="1" ht="33.75" customHeight="1" thickBot="1">
      <c r="B44" s="153"/>
      <c r="C44" s="172"/>
      <c r="D44" s="157" t="s">
        <v>52</v>
      </c>
      <c r="E44" s="158"/>
      <c r="F44" s="158"/>
      <c r="G44" s="158"/>
      <c r="H44" s="158"/>
      <c r="I44" s="165"/>
      <c r="J44" s="7">
        <f>SUM(J42:J43)</f>
        <v>0</v>
      </c>
    </row>
    <row r="45" spans="2:11" s="2" customFormat="1" ht="33.75" customHeight="1" thickTop="1" thickBot="1">
      <c r="B45" s="154"/>
      <c r="C45" s="173" t="s">
        <v>54</v>
      </c>
      <c r="D45" s="174"/>
      <c r="E45" s="174"/>
      <c r="F45" s="174"/>
      <c r="G45" s="174"/>
      <c r="H45" s="174"/>
      <c r="I45" s="175"/>
      <c r="J45" s="38">
        <f>J41+J44</f>
        <v>0</v>
      </c>
      <c r="K45" s="27"/>
    </row>
    <row r="46" spans="2:11" s="2" customFormat="1" ht="33.75" customHeight="1">
      <c r="B46" s="153" t="s">
        <v>55</v>
      </c>
      <c r="C46" s="179" t="s">
        <v>32</v>
      </c>
      <c r="D46" s="42" t="s">
        <v>29</v>
      </c>
      <c r="E46" s="42"/>
      <c r="F46" s="45"/>
      <c r="G46" s="35"/>
      <c r="H46" s="101"/>
      <c r="I46" s="96"/>
      <c r="J46" s="97">
        <f t="shared" ref="J46" si="5">H46*K46</f>
        <v>0</v>
      </c>
      <c r="K46" s="2">
        <f>IF(G46*1&gt;=50000,50000,G46*1)</f>
        <v>0</v>
      </c>
    </row>
    <row r="47" spans="2:11" s="2" customFormat="1" ht="33.75" customHeight="1" thickBot="1">
      <c r="B47" s="153"/>
      <c r="C47" s="159"/>
      <c r="D47" s="25" t="s">
        <v>30</v>
      </c>
      <c r="E47" s="25"/>
      <c r="F47" s="99"/>
      <c r="G47" s="100"/>
      <c r="H47" s="36"/>
      <c r="I47" s="37"/>
      <c r="J47" s="71">
        <f>H47*K47</f>
        <v>0</v>
      </c>
      <c r="K47" s="2">
        <f>IF(G47*1&gt;=20000,20000,G47*1)</f>
        <v>0</v>
      </c>
    </row>
    <row r="48" spans="2:11" s="2" customFormat="1" ht="33.75" customHeight="1" thickTop="1" thickBot="1">
      <c r="B48" s="153"/>
      <c r="C48" s="172"/>
      <c r="D48" s="180" t="s">
        <v>51</v>
      </c>
      <c r="E48" s="181"/>
      <c r="F48" s="181"/>
      <c r="G48" s="181"/>
      <c r="H48" s="181"/>
      <c r="I48" s="182"/>
      <c r="J48" s="39">
        <f>SUM(J46:J47)</f>
        <v>0</v>
      </c>
    </row>
    <row r="49" spans="2:11" s="2" customFormat="1" ht="33.75" customHeight="1" thickTop="1" thickBot="1">
      <c r="B49" s="183" t="s">
        <v>14</v>
      </c>
      <c r="C49" s="184"/>
      <c r="D49" s="184"/>
      <c r="E49" s="184"/>
      <c r="F49" s="184"/>
      <c r="G49" s="184"/>
      <c r="H49" s="184"/>
      <c r="I49" s="185"/>
      <c r="J49" s="23">
        <f>J36+J48+J45</f>
        <v>0</v>
      </c>
    </row>
    <row r="50" spans="2:11" s="2" customFormat="1" ht="33.75" customHeight="1" thickBot="1">
      <c r="B50" s="16"/>
      <c r="C50" s="18"/>
      <c r="D50" s="18"/>
      <c r="E50" s="18"/>
      <c r="F50" s="18"/>
      <c r="G50" s="18"/>
      <c r="H50" s="18"/>
      <c r="I50" s="18"/>
      <c r="J50" s="17"/>
    </row>
    <row r="51" spans="2:11" s="2" customFormat="1" ht="33.75" customHeight="1" thickBot="1">
      <c r="B51" s="28" t="s">
        <v>16</v>
      </c>
      <c r="C51" s="149" t="s">
        <v>0</v>
      </c>
      <c r="D51" s="150"/>
      <c r="E51" s="29"/>
      <c r="F51" s="29"/>
      <c r="G51" s="30" t="s">
        <v>12</v>
      </c>
      <c r="H51" s="149" t="s">
        <v>11</v>
      </c>
      <c r="I51" s="150"/>
      <c r="J51" s="31" t="s">
        <v>13</v>
      </c>
    </row>
    <row r="52" spans="2:11" s="2" customFormat="1" ht="33.75" customHeight="1">
      <c r="B52" s="189" t="s">
        <v>1</v>
      </c>
      <c r="C52" s="116" t="s">
        <v>2</v>
      </c>
      <c r="D52" s="117"/>
      <c r="E52" s="103"/>
      <c r="F52" s="103"/>
      <c r="G52" s="46"/>
      <c r="H52" s="105"/>
      <c r="I52" s="49"/>
      <c r="J52" s="97">
        <f>H52*K52</f>
        <v>0</v>
      </c>
      <c r="K52" s="2">
        <f>IF(G52*1&gt;=200000,200000,G52*1)</f>
        <v>0</v>
      </c>
    </row>
    <row r="53" spans="2:11" s="2" customFormat="1" ht="33.75" customHeight="1" thickBot="1">
      <c r="B53" s="190"/>
      <c r="C53" s="192" t="s">
        <v>17</v>
      </c>
      <c r="D53" s="193"/>
      <c r="E53" s="102"/>
      <c r="F53" s="102"/>
      <c r="G53" s="35"/>
      <c r="H53" s="106"/>
      <c r="I53" s="104"/>
      <c r="J53" s="26">
        <f t="shared" ref="J53" si="6">H53*K53</f>
        <v>0</v>
      </c>
      <c r="K53" s="2">
        <f>IF(G53*1&gt;=100000,100000,G53*1)</f>
        <v>0</v>
      </c>
    </row>
    <row r="54" spans="2:11" s="2" customFormat="1" ht="33.75" customHeight="1" thickTop="1" thickBot="1">
      <c r="B54" s="191"/>
      <c r="C54" s="194" t="s">
        <v>10</v>
      </c>
      <c r="D54" s="184"/>
      <c r="E54" s="184"/>
      <c r="F54" s="184"/>
      <c r="G54" s="184"/>
      <c r="H54" s="184"/>
      <c r="I54" s="185"/>
      <c r="J54" s="121">
        <f>J52+J53</f>
        <v>0</v>
      </c>
    </row>
    <row r="55" spans="2:11" s="2" customFormat="1" ht="33.75" customHeight="1">
      <c r="B55" s="152" t="s">
        <v>20</v>
      </c>
      <c r="C55" s="195" t="s">
        <v>3</v>
      </c>
      <c r="D55" s="43" t="s">
        <v>4</v>
      </c>
      <c r="E55" s="109"/>
      <c r="F55" s="109"/>
      <c r="G55" s="113"/>
      <c r="H55" s="105"/>
      <c r="I55" s="114"/>
      <c r="J55" s="123">
        <f>G55*H55</f>
        <v>0</v>
      </c>
      <c r="K55" s="126"/>
    </row>
    <row r="56" spans="2:11" s="2" customFormat="1" ht="33.75" customHeight="1">
      <c r="B56" s="153"/>
      <c r="C56" s="196"/>
      <c r="D56" s="82" t="s">
        <v>5</v>
      </c>
      <c r="E56" s="110"/>
      <c r="F56" s="111"/>
      <c r="G56" s="55"/>
      <c r="H56" s="54"/>
      <c r="I56" s="53"/>
      <c r="J56" s="119">
        <f>G56*H56</f>
        <v>0</v>
      </c>
      <c r="K56" s="126"/>
    </row>
    <row r="57" spans="2:11" s="2" customFormat="1" ht="33.75" customHeight="1" thickBot="1">
      <c r="B57" s="153"/>
      <c r="C57" s="196"/>
      <c r="D57" s="107" t="s">
        <v>6</v>
      </c>
      <c r="E57" s="102"/>
      <c r="F57" s="112"/>
      <c r="G57" s="35"/>
      <c r="H57" s="36"/>
      <c r="I57" s="104"/>
      <c r="J57" s="124">
        <f>G57*H57</f>
        <v>0</v>
      </c>
      <c r="K57" s="126"/>
    </row>
    <row r="58" spans="2:11" s="2" customFormat="1" ht="33.75" customHeight="1" thickTop="1">
      <c r="B58" s="153"/>
      <c r="C58" s="197" t="s">
        <v>18</v>
      </c>
      <c r="D58" s="198"/>
      <c r="E58" s="198"/>
      <c r="F58" s="198"/>
      <c r="G58" s="198"/>
      <c r="H58" s="198"/>
      <c r="I58" s="199"/>
      <c r="J58" s="40">
        <f>IF(SUM(J55:J57)&gt;=200000,200000,SUM(J55:J57))</f>
        <v>0</v>
      </c>
    </row>
    <row r="59" spans="2:11" s="2" customFormat="1" ht="33.75" customHeight="1">
      <c r="B59" s="153"/>
      <c r="C59" s="200" t="s">
        <v>7</v>
      </c>
      <c r="D59" s="60" t="s">
        <v>8</v>
      </c>
      <c r="E59" s="108"/>
      <c r="F59" s="108"/>
      <c r="G59" s="64"/>
      <c r="H59" s="65"/>
      <c r="I59" s="66"/>
      <c r="J59" s="67">
        <f>G59*H59</f>
        <v>0</v>
      </c>
      <c r="K59" s="126"/>
    </row>
    <row r="60" spans="2:11" s="2" customFormat="1" ht="33.75" customHeight="1" thickBot="1">
      <c r="B60" s="153"/>
      <c r="C60" s="200"/>
      <c r="D60" s="25" t="s">
        <v>9</v>
      </c>
      <c r="E60" s="102"/>
      <c r="F60" s="102"/>
      <c r="G60" s="35"/>
      <c r="H60" s="36"/>
      <c r="I60" s="37"/>
      <c r="J60" s="41">
        <f>G60*H60</f>
        <v>0</v>
      </c>
      <c r="K60" s="126"/>
    </row>
    <row r="61" spans="2:11" s="2" customFormat="1" ht="33.75" customHeight="1" thickTop="1" thickBot="1">
      <c r="B61" s="154"/>
      <c r="C61" s="194" t="s">
        <v>19</v>
      </c>
      <c r="D61" s="184"/>
      <c r="E61" s="184"/>
      <c r="F61" s="184"/>
      <c r="G61" s="184"/>
      <c r="H61" s="184"/>
      <c r="I61" s="185"/>
      <c r="J61" s="134">
        <f>IF(SUM(J59:J60)&gt;=200000,200000,SUM(J59:J60))</f>
        <v>0</v>
      </c>
      <c r="K61" s="126"/>
    </row>
    <row r="62" spans="2:11" s="2" customFormat="1" ht="33.75" customHeight="1">
      <c r="B62" s="201" t="s">
        <v>50</v>
      </c>
      <c r="C62" s="205"/>
      <c r="D62" s="206"/>
      <c r="E62" s="103"/>
      <c r="F62" s="103"/>
      <c r="G62" s="46"/>
      <c r="H62" s="101"/>
      <c r="I62" s="115"/>
      <c r="J62" s="97">
        <f t="shared" ref="J62:J64" si="7">G62*H62</f>
        <v>0</v>
      </c>
      <c r="K62" s="126"/>
    </row>
    <row r="63" spans="2:11" s="2" customFormat="1" ht="33.75" customHeight="1">
      <c r="B63" s="202"/>
      <c r="C63" s="207"/>
      <c r="D63" s="208"/>
      <c r="E63" s="110"/>
      <c r="F63" s="110"/>
      <c r="G63" s="55"/>
      <c r="H63" s="75"/>
      <c r="I63" s="53"/>
      <c r="J63" s="59">
        <f t="shared" si="7"/>
        <v>0</v>
      </c>
      <c r="K63" s="126"/>
    </row>
    <row r="64" spans="2:11" s="2" customFormat="1" ht="33.75" customHeight="1" thickBot="1">
      <c r="B64" s="203"/>
      <c r="C64" s="209"/>
      <c r="D64" s="210"/>
      <c r="E64" s="102"/>
      <c r="F64" s="102"/>
      <c r="G64" s="35"/>
      <c r="H64" s="36"/>
      <c r="I64" s="37"/>
      <c r="J64" s="41">
        <f t="shared" si="7"/>
        <v>0</v>
      </c>
      <c r="K64" s="126"/>
    </row>
    <row r="65" spans="2:18" s="2" customFormat="1" ht="33.75" customHeight="1" thickTop="1" thickBot="1">
      <c r="B65" s="204"/>
      <c r="C65" s="180" t="s">
        <v>57</v>
      </c>
      <c r="D65" s="181"/>
      <c r="E65" s="181"/>
      <c r="F65" s="181"/>
      <c r="G65" s="181"/>
      <c r="H65" s="181"/>
      <c r="I65" s="182"/>
      <c r="J65" s="41">
        <f>SUM(J62:J64)</f>
        <v>0</v>
      </c>
    </row>
    <row r="66" spans="2:18" ht="38.25" customHeight="1" thickTop="1" thickBot="1">
      <c r="B66" s="186" t="s">
        <v>56</v>
      </c>
      <c r="C66" s="187"/>
      <c r="D66" s="187"/>
      <c r="E66" s="187"/>
      <c r="F66" s="187"/>
      <c r="G66" s="187"/>
      <c r="H66" s="187"/>
      <c r="I66" s="188"/>
      <c r="J66" s="24">
        <f>SUM(J65,J61,J54,J58)</f>
        <v>0</v>
      </c>
      <c r="K66" s="122"/>
    </row>
    <row r="67" spans="2:18" s="127" customFormat="1" ht="38.25" customHeight="1" thickBot="1">
      <c r="B67" s="133"/>
      <c r="C67" s="128"/>
      <c r="D67" s="128"/>
      <c r="E67" s="128"/>
      <c r="F67" s="128"/>
      <c r="G67" s="128"/>
      <c r="H67" s="128"/>
      <c r="I67" s="128"/>
      <c r="J67" s="131"/>
      <c r="K67" s="129"/>
    </row>
    <row r="68" spans="2:18" ht="38.25" customHeight="1" thickBot="1">
      <c r="B68" s="176" t="s">
        <v>60</v>
      </c>
      <c r="C68" s="177"/>
      <c r="D68" s="177"/>
      <c r="E68" s="177"/>
      <c r="F68" s="177"/>
      <c r="G68" s="177"/>
      <c r="H68" s="177"/>
      <c r="I68" s="178"/>
      <c r="J68" s="135">
        <f>J66+J49</f>
        <v>0</v>
      </c>
      <c r="K68" s="122"/>
    </row>
    <row r="69" spans="2:18" ht="25.5" customHeight="1" thickBot="1">
      <c r="B69" s="211" t="s">
        <v>15</v>
      </c>
      <c r="C69" s="212"/>
      <c r="D69" s="212"/>
      <c r="E69" s="212"/>
      <c r="F69" s="212"/>
      <c r="G69" s="212"/>
      <c r="H69" s="212"/>
      <c r="I69" s="213"/>
      <c r="J69" s="136" t="s">
        <v>58</v>
      </c>
    </row>
    <row r="70" spans="2:18" ht="38.25" customHeight="1" thickTop="1" thickBot="1">
      <c r="B70" s="214" t="s">
        <v>61</v>
      </c>
      <c r="C70" s="215"/>
      <c r="D70" s="215"/>
      <c r="E70" s="215"/>
      <c r="F70" s="215"/>
      <c r="G70" s="215"/>
      <c r="H70" s="215"/>
      <c r="I70" s="215"/>
      <c r="J70" s="137">
        <f>IF(J69="","",IF(IF(J69="補助率：2/3（小規模企業者）",ROUNDDOWN(J68*2/3,-3),ROUNDDOWN(J68*1/2,-3))&gt;=500000,500000,IF(J69="補助率：2/3（小規模企業者）",ROUNDDOWN(J68*2/3,-3),ROUNDDOWN(J68*1/2,-3))))</f>
        <v>0</v>
      </c>
    </row>
    <row r="72" spans="2:18" s="11" customFormat="1" ht="60.75" customHeight="1">
      <c r="B72" s="216" t="s">
        <v>65</v>
      </c>
      <c r="C72" s="216"/>
      <c r="D72" s="216"/>
      <c r="E72" s="216"/>
      <c r="F72" s="216"/>
      <c r="G72" s="216"/>
      <c r="H72" s="216"/>
      <c r="I72" s="216"/>
      <c r="J72" s="216"/>
      <c r="K72" s="216"/>
    </row>
    <row r="73" spans="2:18" s="11" customFormat="1" ht="36" customHeight="1">
      <c r="B73" s="216" t="s">
        <v>49</v>
      </c>
      <c r="C73" s="216"/>
      <c r="D73" s="216"/>
      <c r="E73" s="216"/>
      <c r="F73" s="216"/>
      <c r="G73" s="216"/>
      <c r="H73" s="216"/>
      <c r="I73" s="216"/>
      <c r="J73" s="216"/>
      <c r="Q73" s="132"/>
    </row>
    <row r="74" spans="2:18" s="11" customFormat="1" ht="36" customHeight="1">
      <c r="B74" s="216" t="s">
        <v>22</v>
      </c>
      <c r="C74" s="216"/>
      <c r="D74" s="216"/>
      <c r="E74" s="216"/>
      <c r="F74" s="216"/>
      <c r="G74" s="216"/>
      <c r="H74" s="216"/>
      <c r="I74" s="216"/>
      <c r="J74" s="216"/>
    </row>
    <row r="75" spans="2:18">
      <c r="R75" s="130"/>
    </row>
  </sheetData>
  <mergeCells count="49">
    <mergeCell ref="B69:I69"/>
    <mergeCell ref="B70:I70"/>
    <mergeCell ref="B72:K72"/>
    <mergeCell ref="B73:J73"/>
    <mergeCell ref="B74:J74"/>
    <mergeCell ref="B62:B65"/>
    <mergeCell ref="C62:D62"/>
    <mergeCell ref="C63:D63"/>
    <mergeCell ref="C64:D64"/>
    <mergeCell ref="C65:I65"/>
    <mergeCell ref="B68:I68"/>
    <mergeCell ref="B46:B48"/>
    <mergeCell ref="C46:C48"/>
    <mergeCell ref="D48:I48"/>
    <mergeCell ref="B49:I49"/>
    <mergeCell ref="C51:D51"/>
    <mergeCell ref="H51:I51"/>
    <mergeCell ref="B66:I66"/>
    <mergeCell ref="B52:B54"/>
    <mergeCell ref="C53:D53"/>
    <mergeCell ref="C54:I54"/>
    <mergeCell ref="B55:B61"/>
    <mergeCell ref="C55:C57"/>
    <mergeCell ref="C58:I58"/>
    <mergeCell ref="C59:C60"/>
    <mergeCell ref="C61:I61"/>
    <mergeCell ref="D35:I35"/>
    <mergeCell ref="B37:B45"/>
    <mergeCell ref="C37:C41"/>
    <mergeCell ref="D41:I41"/>
    <mergeCell ref="C42:C44"/>
    <mergeCell ref="D44:I44"/>
    <mergeCell ref="C45:I45"/>
    <mergeCell ref="B4:D4"/>
    <mergeCell ref="C36:I36"/>
    <mergeCell ref="B2:L2"/>
    <mergeCell ref="F4:J4"/>
    <mergeCell ref="C5:D5"/>
    <mergeCell ref="H5:I5"/>
    <mergeCell ref="B6:B36"/>
    <mergeCell ref="C6:C10"/>
    <mergeCell ref="D10:I10"/>
    <mergeCell ref="C11:C14"/>
    <mergeCell ref="D14:I14"/>
    <mergeCell ref="C15:C25"/>
    <mergeCell ref="D25:I25"/>
    <mergeCell ref="C26:C30"/>
    <mergeCell ref="D30:I30"/>
    <mergeCell ref="C31:C35"/>
  </mergeCells>
  <phoneticPr fontId="2"/>
  <dataValidations count="3">
    <dataValidation type="list" allowBlank="1" showInputMessage="1" showErrorMessage="1" sqref="K4" xr:uid="{39860959-E764-4660-B831-2A4A1DA77A09}">
      <formula1>"✔"</formula1>
    </dataValidation>
    <dataValidation type="list" allowBlank="1" showInputMessage="1" showErrorMessage="1" sqref="J69" xr:uid="{9955531F-756E-4E1D-ADD1-A795C464DF5C}">
      <formula1>"選択してください,補助率：2/3（小規模企業者）,補助率：1/2（小規模企業者以外）"</formula1>
    </dataValidation>
    <dataValidation type="custom" allowBlank="1" showInputMessage="1" showErrorMessage="1" sqref="H11:H12" xr:uid="{E8BA8A8C-FDB2-465B-A8CC-9B32A3F7A3D0}">
      <formula1>1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8" scale="43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補助対象経費一覧 </vt:lpstr>
      <vt:lpstr>'補助対象経費一覧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2021-04-29T05:46:56Z</dcterms:created>
  <dcterms:modified xsi:type="dcterms:W3CDTF">2024-08-30T04:13:59Z</dcterms:modified>
</cp:coreProperties>
</file>