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Jm0026-smb1\健康福祉部\健康福祉部（本庁）\各課専用\健康対策課\02健康づくり担当\13 糖尿病重症化予防事業\09 Long Term eGFR関係\R6\HP素材\"/>
    </mc:Choice>
  </mc:AlternateContent>
  <xr:revisionPtr revIDLastSave="0" documentId="13_ncr:1_{28679A23-E0E5-447A-A25B-E6778A3B3915}" xr6:coauthVersionLast="36" xr6:coauthVersionMax="36" xr10:uidLastSave="{00000000-0000-0000-0000-000000000000}"/>
  <bookViews>
    <workbookView xWindow="3708" yWindow="0" windowWidth="19200" windowHeight="6996" xr2:uid="{D3951EDF-7D64-4414-863D-5FF9CB01A2E4}"/>
  </bookViews>
  <sheets>
    <sheet name="表紙・利用に当たって" sheetId="7" r:id="rId1"/>
    <sheet name="使用方法・説明事項" sheetId="5" r:id="rId2"/>
    <sheet name="入力と結果" sheetId="1" r:id="rId3"/>
    <sheet name="結果返し用" sheetId="4" r:id="rId4"/>
    <sheet name="結果返し用 (介入前後)" sheetId="8" r:id="rId5"/>
    <sheet name="計算過程" sheetId="3" state="hidden" r:id="rId6"/>
  </sheets>
  <definedNames>
    <definedName name="_xlnm.Print_Area" localSheetId="3">結果返し用!$B$2:$G$39</definedName>
    <definedName name="_xlnm.Print_Area" localSheetId="4">'結果返し用 (介入前後)'!$B$2:$E$39</definedName>
    <definedName name="_xlnm.Print_Area" localSheetId="0">表紙・利用に当たって!$A$1:$F$9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8" l="1"/>
  <c r="AX7" i="3" l="1"/>
  <c r="AY7" i="3" s="1"/>
  <c r="AZ7" i="3" s="1"/>
  <c r="BA7" i="3" s="1"/>
  <c r="C31" i="3" l="1"/>
  <c r="D31" i="3" s="1"/>
  <c r="E31" i="3" s="1"/>
  <c r="F31" i="3" s="1"/>
  <c r="G31" i="3"/>
  <c r="H31" i="3"/>
  <c r="C32" i="3"/>
  <c r="D32" i="3" s="1"/>
  <c r="E32" i="3" s="1"/>
  <c r="F32" i="3" s="1"/>
  <c r="G32" i="3"/>
  <c r="H32" i="3"/>
  <c r="C33" i="3"/>
  <c r="D33" i="3" s="1"/>
  <c r="E33" i="3" s="1"/>
  <c r="F33" i="3" s="1"/>
  <c r="G33" i="3"/>
  <c r="H33" i="3"/>
  <c r="C34" i="3"/>
  <c r="D34" i="3" s="1"/>
  <c r="E34" i="3" s="1"/>
  <c r="F34" i="3" s="1"/>
  <c r="G34" i="3"/>
  <c r="H34" i="3"/>
  <c r="C35" i="3"/>
  <c r="D35" i="3" s="1"/>
  <c r="E35" i="3" s="1"/>
  <c r="F35" i="3" s="1"/>
  <c r="G35" i="3"/>
  <c r="H35" i="3"/>
  <c r="C36" i="3"/>
  <c r="D36" i="3" s="1"/>
  <c r="E36" i="3" s="1"/>
  <c r="F36" i="3" s="1"/>
  <c r="G36" i="3"/>
  <c r="H36" i="3"/>
  <c r="C37" i="3"/>
  <c r="D37" i="3" s="1"/>
  <c r="E37" i="3" s="1"/>
  <c r="F37" i="3" s="1"/>
  <c r="G37" i="3"/>
  <c r="H37" i="3"/>
  <c r="C38" i="3"/>
  <c r="D38" i="3" s="1"/>
  <c r="E38" i="3" s="1"/>
  <c r="F38" i="3" s="1"/>
  <c r="G38" i="3"/>
  <c r="H38" i="3"/>
  <c r="C39" i="3"/>
  <c r="D39" i="3" s="1"/>
  <c r="E39" i="3" s="1"/>
  <c r="F39" i="3" s="1"/>
  <c r="G39" i="3"/>
  <c r="H39" i="3"/>
  <c r="C40" i="3"/>
  <c r="D40" i="3" s="1"/>
  <c r="E40" i="3" s="1"/>
  <c r="F40" i="3" s="1"/>
  <c r="G40" i="3"/>
  <c r="H40" i="3"/>
  <c r="C41" i="3"/>
  <c r="D41" i="3" s="1"/>
  <c r="E41" i="3" s="1"/>
  <c r="F41" i="3" s="1"/>
  <c r="G41" i="3"/>
  <c r="H41" i="3"/>
  <c r="C42" i="3"/>
  <c r="D42" i="3" s="1"/>
  <c r="E42" i="3" s="1"/>
  <c r="F42" i="3" s="1"/>
  <c r="G42" i="3"/>
  <c r="H42" i="3"/>
  <c r="C43" i="3"/>
  <c r="D43" i="3" s="1"/>
  <c r="E43" i="3" s="1"/>
  <c r="F43" i="3" s="1"/>
  <c r="G43" i="3"/>
  <c r="H43" i="3"/>
  <c r="C44" i="3"/>
  <c r="D44" i="3" s="1"/>
  <c r="E44" i="3" s="1"/>
  <c r="F44" i="3" s="1"/>
  <c r="G44" i="3"/>
  <c r="H44" i="3"/>
  <c r="C45" i="3"/>
  <c r="D45" i="3" s="1"/>
  <c r="E45" i="3" s="1"/>
  <c r="F45" i="3" s="1"/>
  <c r="G45" i="3"/>
  <c r="H45" i="3"/>
  <c r="C46" i="3"/>
  <c r="D46" i="3" s="1"/>
  <c r="E46" i="3" s="1"/>
  <c r="F46" i="3" s="1"/>
  <c r="G46" i="3"/>
  <c r="H46" i="3"/>
  <c r="C47" i="3"/>
  <c r="D47" i="3" s="1"/>
  <c r="E47" i="3" s="1"/>
  <c r="F47" i="3" s="1"/>
  <c r="G47" i="3"/>
  <c r="H47" i="3"/>
  <c r="C48" i="3"/>
  <c r="D48" i="3" s="1"/>
  <c r="E48" i="3" s="1"/>
  <c r="F48" i="3" s="1"/>
  <c r="G48" i="3"/>
  <c r="H48" i="3"/>
  <c r="C49" i="3"/>
  <c r="D49" i="3" s="1"/>
  <c r="E49" i="3" s="1"/>
  <c r="F49" i="3" s="1"/>
  <c r="G49" i="3"/>
  <c r="H49" i="3"/>
  <c r="C50" i="3"/>
  <c r="D50" i="3" s="1"/>
  <c r="E50" i="3" s="1"/>
  <c r="F50" i="3" s="1"/>
  <c r="G50" i="3"/>
  <c r="H50" i="3"/>
  <c r="C51" i="3"/>
  <c r="D51" i="3" s="1"/>
  <c r="E51" i="3" s="1"/>
  <c r="F51" i="3" s="1"/>
  <c r="G51" i="3"/>
  <c r="H51" i="3"/>
  <c r="C52" i="3"/>
  <c r="D52" i="3" s="1"/>
  <c r="E52" i="3" s="1"/>
  <c r="F52" i="3" s="1"/>
  <c r="G52" i="3"/>
  <c r="H52" i="3"/>
  <c r="C53" i="3"/>
  <c r="D53" i="3" s="1"/>
  <c r="E53" i="3" s="1"/>
  <c r="F53" i="3" s="1"/>
  <c r="G53" i="3"/>
  <c r="H53" i="3"/>
  <c r="C54" i="3"/>
  <c r="D54" i="3" s="1"/>
  <c r="E54" i="3" s="1"/>
  <c r="F54" i="3" s="1"/>
  <c r="G54" i="3"/>
  <c r="H54" i="3"/>
  <c r="C55" i="3"/>
  <c r="D55" i="3" s="1"/>
  <c r="E55" i="3" s="1"/>
  <c r="F55" i="3" s="1"/>
  <c r="G55" i="3"/>
  <c r="H55" i="3"/>
  <c r="C56" i="3"/>
  <c r="D56" i="3" s="1"/>
  <c r="E56" i="3" s="1"/>
  <c r="F56" i="3" s="1"/>
  <c r="G56" i="3"/>
  <c r="H56" i="3"/>
  <c r="C57" i="3"/>
  <c r="D57" i="3" s="1"/>
  <c r="E57" i="3" s="1"/>
  <c r="F57" i="3" s="1"/>
  <c r="G57" i="3"/>
  <c r="H57" i="3"/>
  <c r="C58" i="3"/>
  <c r="D58" i="3" s="1"/>
  <c r="E58" i="3" s="1"/>
  <c r="F58" i="3" s="1"/>
  <c r="G58" i="3"/>
  <c r="H58" i="3"/>
  <c r="C59" i="3"/>
  <c r="D59" i="3" s="1"/>
  <c r="E59" i="3" s="1"/>
  <c r="F59" i="3" s="1"/>
  <c r="G59" i="3"/>
  <c r="H59" i="3"/>
  <c r="C60" i="3"/>
  <c r="D60" i="3" s="1"/>
  <c r="E60" i="3" s="1"/>
  <c r="F60" i="3" s="1"/>
  <c r="G60" i="3"/>
  <c r="H60" i="3"/>
  <c r="C61" i="3"/>
  <c r="D61" i="3" s="1"/>
  <c r="E61" i="3" s="1"/>
  <c r="F61" i="3" s="1"/>
  <c r="G61" i="3"/>
  <c r="H61" i="3"/>
  <c r="C62" i="3"/>
  <c r="D62" i="3" s="1"/>
  <c r="E62" i="3" s="1"/>
  <c r="F62" i="3" s="1"/>
  <c r="G62" i="3"/>
  <c r="H62" i="3"/>
  <c r="C63" i="3"/>
  <c r="D63" i="3" s="1"/>
  <c r="E63" i="3" s="1"/>
  <c r="F63" i="3" s="1"/>
  <c r="G63" i="3"/>
  <c r="H63" i="3"/>
  <c r="C64" i="3"/>
  <c r="D64" i="3" s="1"/>
  <c r="E64" i="3" s="1"/>
  <c r="F64" i="3" s="1"/>
  <c r="G64" i="3"/>
  <c r="H64" i="3"/>
  <c r="C65" i="3"/>
  <c r="D65" i="3" s="1"/>
  <c r="E65" i="3" s="1"/>
  <c r="F65" i="3" s="1"/>
  <c r="G65" i="3"/>
  <c r="H65" i="3"/>
  <c r="C66" i="3"/>
  <c r="D66" i="3" s="1"/>
  <c r="E66" i="3" s="1"/>
  <c r="F66" i="3" s="1"/>
  <c r="G66" i="3"/>
  <c r="H66" i="3"/>
  <c r="C67" i="3"/>
  <c r="D67" i="3" s="1"/>
  <c r="E67" i="3" s="1"/>
  <c r="F67" i="3" s="1"/>
  <c r="G67" i="3"/>
  <c r="H67" i="3"/>
  <c r="C68" i="3"/>
  <c r="D68" i="3" s="1"/>
  <c r="E68" i="3" s="1"/>
  <c r="F68" i="3" s="1"/>
  <c r="G68" i="3"/>
  <c r="H68" i="3"/>
  <c r="C69" i="3"/>
  <c r="D69" i="3" s="1"/>
  <c r="E69" i="3" s="1"/>
  <c r="F69" i="3" s="1"/>
  <c r="G69" i="3"/>
  <c r="H69" i="3"/>
  <c r="C70" i="3"/>
  <c r="D70" i="3" s="1"/>
  <c r="E70" i="3" s="1"/>
  <c r="F70" i="3" s="1"/>
  <c r="G70" i="3"/>
  <c r="H70" i="3"/>
  <c r="C71" i="3"/>
  <c r="D71" i="3" s="1"/>
  <c r="E71" i="3" s="1"/>
  <c r="F71" i="3" s="1"/>
  <c r="G71" i="3"/>
  <c r="H71" i="3"/>
  <c r="C72" i="3"/>
  <c r="D72" i="3" s="1"/>
  <c r="E72" i="3" s="1"/>
  <c r="F72" i="3" s="1"/>
  <c r="G72" i="3"/>
  <c r="H72" i="3"/>
  <c r="C73" i="3"/>
  <c r="D73" i="3" s="1"/>
  <c r="E73" i="3" s="1"/>
  <c r="F73" i="3" s="1"/>
  <c r="G73" i="3"/>
  <c r="H73" i="3"/>
  <c r="C74" i="3"/>
  <c r="D74" i="3" s="1"/>
  <c r="E74" i="3" s="1"/>
  <c r="F74" i="3" s="1"/>
  <c r="G74" i="3"/>
  <c r="H74" i="3"/>
  <c r="C75" i="3"/>
  <c r="D75" i="3" s="1"/>
  <c r="E75" i="3" s="1"/>
  <c r="F75" i="3" s="1"/>
  <c r="G75" i="3"/>
  <c r="H75" i="3"/>
  <c r="C76" i="3"/>
  <c r="D76" i="3" s="1"/>
  <c r="E76" i="3" s="1"/>
  <c r="F76" i="3" s="1"/>
  <c r="G76" i="3"/>
  <c r="H76" i="3"/>
  <c r="C77" i="3"/>
  <c r="D77" i="3" s="1"/>
  <c r="E77" i="3" s="1"/>
  <c r="F77" i="3" s="1"/>
  <c r="G77" i="3"/>
  <c r="H77" i="3"/>
  <c r="C78" i="3"/>
  <c r="D78" i="3" s="1"/>
  <c r="E78" i="3" s="1"/>
  <c r="F78" i="3" s="1"/>
  <c r="G78" i="3"/>
  <c r="H78" i="3"/>
  <c r="C79" i="3"/>
  <c r="D79" i="3" s="1"/>
  <c r="E79" i="3" s="1"/>
  <c r="F79" i="3" s="1"/>
  <c r="G79" i="3"/>
  <c r="H79" i="3"/>
  <c r="C80" i="3"/>
  <c r="D80" i="3" s="1"/>
  <c r="E80" i="3" s="1"/>
  <c r="F80" i="3" s="1"/>
  <c r="G80" i="3"/>
  <c r="H80" i="3"/>
  <c r="C81" i="3"/>
  <c r="D81" i="3" s="1"/>
  <c r="E81" i="3" s="1"/>
  <c r="F81" i="3" s="1"/>
  <c r="G81" i="3"/>
  <c r="H81" i="3"/>
  <c r="C82" i="3"/>
  <c r="D82" i="3" s="1"/>
  <c r="E82" i="3" s="1"/>
  <c r="F82" i="3" s="1"/>
  <c r="G82" i="3"/>
  <c r="H82" i="3"/>
  <c r="C83" i="3"/>
  <c r="D83" i="3" s="1"/>
  <c r="E83" i="3" s="1"/>
  <c r="F83" i="3" s="1"/>
  <c r="G83" i="3"/>
  <c r="H83" i="3"/>
  <c r="C84" i="3"/>
  <c r="D84" i="3" s="1"/>
  <c r="E84" i="3" s="1"/>
  <c r="F84" i="3" s="1"/>
  <c r="G84" i="3"/>
  <c r="H84" i="3"/>
  <c r="C85" i="3"/>
  <c r="D85" i="3" s="1"/>
  <c r="E85" i="3" s="1"/>
  <c r="F85" i="3" s="1"/>
  <c r="G85" i="3"/>
  <c r="H85" i="3"/>
  <c r="C86" i="3"/>
  <c r="D86" i="3" s="1"/>
  <c r="E86" i="3" s="1"/>
  <c r="F86" i="3" s="1"/>
  <c r="G86" i="3"/>
  <c r="H86" i="3"/>
  <c r="C87" i="3"/>
  <c r="D87" i="3" s="1"/>
  <c r="E87" i="3" s="1"/>
  <c r="F87" i="3" s="1"/>
  <c r="G87" i="3"/>
  <c r="H87" i="3"/>
  <c r="C88" i="3"/>
  <c r="D88" i="3" s="1"/>
  <c r="E88" i="3" s="1"/>
  <c r="F88" i="3" s="1"/>
  <c r="G88" i="3"/>
  <c r="H88" i="3"/>
  <c r="C89" i="3"/>
  <c r="D89" i="3" s="1"/>
  <c r="E89" i="3" s="1"/>
  <c r="F89" i="3" s="1"/>
  <c r="G89" i="3"/>
  <c r="H89" i="3"/>
  <c r="C90" i="3"/>
  <c r="D90" i="3" s="1"/>
  <c r="E90" i="3" s="1"/>
  <c r="F90" i="3" s="1"/>
  <c r="G90" i="3"/>
  <c r="H90" i="3"/>
  <c r="C91" i="3"/>
  <c r="D91" i="3" s="1"/>
  <c r="E91" i="3" s="1"/>
  <c r="F91" i="3" s="1"/>
  <c r="G91" i="3"/>
  <c r="H91" i="3"/>
  <c r="C92" i="3"/>
  <c r="D92" i="3" s="1"/>
  <c r="E92" i="3" s="1"/>
  <c r="F92" i="3" s="1"/>
  <c r="G92" i="3"/>
  <c r="H92" i="3"/>
  <c r="C93" i="3"/>
  <c r="D93" i="3" s="1"/>
  <c r="E93" i="3" s="1"/>
  <c r="F93" i="3" s="1"/>
  <c r="G93" i="3"/>
  <c r="H93" i="3"/>
  <c r="C94" i="3"/>
  <c r="D94" i="3" s="1"/>
  <c r="E94" i="3" s="1"/>
  <c r="F94" i="3" s="1"/>
  <c r="G94" i="3"/>
  <c r="H94" i="3"/>
  <c r="C95" i="3"/>
  <c r="D95" i="3" s="1"/>
  <c r="E95" i="3" s="1"/>
  <c r="F95" i="3" s="1"/>
  <c r="G95" i="3"/>
  <c r="H95" i="3"/>
  <c r="C96" i="3"/>
  <c r="D96" i="3" s="1"/>
  <c r="E96" i="3" s="1"/>
  <c r="F96" i="3" s="1"/>
  <c r="G96" i="3"/>
  <c r="H96" i="3"/>
  <c r="C97" i="3"/>
  <c r="D97" i="3" s="1"/>
  <c r="E97" i="3" s="1"/>
  <c r="F97" i="3" s="1"/>
  <c r="G97" i="3"/>
  <c r="H97" i="3"/>
  <c r="C98" i="3"/>
  <c r="D98" i="3" s="1"/>
  <c r="E98" i="3" s="1"/>
  <c r="F98" i="3" s="1"/>
  <c r="G98" i="3"/>
  <c r="H98" i="3"/>
  <c r="C99" i="3"/>
  <c r="D99" i="3" s="1"/>
  <c r="E99" i="3" s="1"/>
  <c r="F99" i="3" s="1"/>
  <c r="G99" i="3"/>
  <c r="H99" i="3"/>
  <c r="C100" i="3"/>
  <c r="D100" i="3" s="1"/>
  <c r="E100" i="3" s="1"/>
  <c r="F100" i="3" s="1"/>
  <c r="G100" i="3"/>
  <c r="H100" i="3"/>
  <c r="C101" i="3"/>
  <c r="D101" i="3" s="1"/>
  <c r="E101" i="3" s="1"/>
  <c r="F101" i="3" s="1"/>
  <c r="G101" i="3"/>
  <c r="H101" i="3"/>
  <c r="C102" i="3"/>
  <c r="D102" i="3" s="1"/>
  <c r="E102" i="3" s="1"/>
  <c r="F102" i="3" s="1"/>
  <c r="G102" i="3"/>
  <c r="H102" i="3"/>
  <c r="C103" i="3"/>
  <c r="D103" i="3" s="1"/>
  <c r="E103" i="3" s="1"/>
  <c r="F103" i="3" s="1"/>
  <c r="G103" i="3"/>
  <c r="H103" i="3"/>
  <c r="C104" i="3"/>
  <c r="D104" i="3" s="1"/>
  <c r="E104" i="3" s="1"/>
  <c r="F104" i="3" s="1"/>
  <c r="G104" i="3"/>
  <c r="H104" i="3"/>
  <c r="C105" i="3"/>
  <c r="D105" i="3" s="1"/>
  <c r="E105" i="3" s="1"/>
  <c r="F105" i="3" s="1"/>
  <c r="G105" i="3"/>
  <c r="H105" i="3"/>
  <c r="C106" i="3"/>
  <c r="D106" i="3" s="1"/>
  <c r="E106" i="3" s="1"/>
  <c r="F106" i="3" s="1"/>
  <c r="G106" i="3"/>
  <c r="H106" i="3"/>
  <c r="C107" i="3"/>
  <c r="D107" i="3" s="1"/>
  <c r="E107" i="3" s="1"/>
  <c r="F107" i="3" s="1"/>
  <c r="G107" i="3"/>
  <c r="H107" i="3"/>
  <c r="C108" i="3"/>
  <c r="D108" i="3" s="1"/>
  <c r="E108" i="3" s="1"/>
  <c r="F108" i="3" s="1"/>
  <c r="G108" i="3"/>
  <c r="H108" i="3"/>
  <c r="C109" i="3"/>
  <c r="D109" i="3" s="1"/>
  <c r="E109" i="3" s="1"/>
  <c r="F109" i="3" s="1"/>
  <c r="G109" i="3"/>
  <c r="H109" i="3"/>
  <c r="C110" i="3"/>
  <c r="D110" i="3" s="1"/>
  <c r="E110" i="3" s="1"/>
  <c r="F110" i="3" s="1"/>
  <c r="G110" i="3"/>
  <c r="H110" i="3"/>
  <c r="C111" i="3"/>
  <c r="D111" i="3" s="1"/>
  <c r="E111" i="3" s="1"/>
  <c r="F111" i="3" s="1"/>
  <c r="G111" i="3"/>
  <c r="H111" i="3"/>
  <c r="C112" i="3"/>
  <c r="D112" i="3" s="1"/>
  <c r="E112" i="3" s="1"/>
  <c r="F112" i="3" s="1"/>
  <c r="G112" i="3"/>
  <c r="H112" i="3"/>
  <c r="C113" i="3"/>
  <c r="D113" i="3" s="1"/>
  <c r="E113" i="3" s="1"/>
  <c r="F113" i="3" s="1"/>
  <c r="G113" i="3"/>
  <c r="H113" i="3"/>
  <c r="C114" i="3"/>
  <c r="D114" i="3" s="1"/>
  <c r="E114" i="3" s="1"/>
  <c r="F114" i="3" s="1"/>
  <c r="G114" i="3"/>
  <c r="H114" i="3"/>
  <c r="C115" i="3"/>
  <c r="D115" i="3" s="1"/>
  <c r="E115" i="3" s="1"/>
  <c r="F115" i="3" s="1"/>
  <c r="G115" i="3"/>
  <c r="H115" i="3"/>
  <c r="C116" i="3"/>
  <c r="D116" i="3" s="1"/>
  <c r="E116" i="3" s="1"/>
  <c r="F116" i="3" s="1"/>
  <c r="G116" i="3"/>
  <c r="H116" i="3"/>
  <c r="C117" i="3"/>
  <c r="D117" i="3" s="1"/>
  <c r="E117" i="3" s="1"/>
  <c r="F117" i="3" s="1"/>
  <c r="G117" i="3"/>
  <c r="H117" i="3"/>
  <c r="C118" i="3"/>
  <c r="D118" i="3" s="1"/>
  <c r="E118" i="3" s="1"/>
  <c r="F118" i="3" s="1"/>
  <c r="G118" i="3"/>
  <c r="H118" i="3"/>
  <c r="C119" i="3"/>
  <c r="D119" i="3" s="1"/>
  <c r="E119" i="3" s="1"/>
  <c r="F119" i="3" s="1"/>
  <c r="G119" i="3"/>
  <c r="H119" i="3"/>
  <c r="C120" i="3"/>
  <c r="D120" i="3" s="1"/>
  <c r="E120" i="3" s="1"/>
  <c r="F120" i="3" s="1"/>
  <c r="G120" i="3"/>
  <c r="H120" i="3"/>
  <c r="C121" i="3"/>
  <c r="D121" i="3" s="1"/>
  <c r="E121" i="3" s="1"/>
  <c r="F121" i="3" s="1"/>
  <c r="G121" i="3"/>
  <c r="H121" i="3"/>
  <c r="C122" i="3"/>
  <c r="D122" i="3" s="1"/>
  <c r="E122" i="3" s="1"/>
  <c r="F122" i="3" s="1"/>
  <c r="G122" i="3"/>
  <c r="H122" i="3"/>
  <c r="C123" i="3"/>
  <c r="D123" i="3" s="1"/>
  <c r="E123" i="3" s="1"/>
  <c r="F123" i="3" s="1"/>
  <c r="G123" i="3"/>
  <c r="H123" i="3"/>
  <c r="C124" i="3"/>
  <c r="D124" i="3" s="1"/>
  <c r="E124" i="3" s="1"/>
  <c r="F124" i="3" s="1"/>
  <c r="G124" i="3"/>
  <c r="H124" i="3"/>
  <c r="C125" i="3"/>
  <c r="D125" i="3" s="1"/>
  <c r="E125" i="3" s="1"/>
  <c r="F125" i="3" s="1"/>
  <c r="G125" i="3"/>
  <c r="H125" i="3"/>
  <c r="C126" i="3"/>
  <c r="D126" i="3" s="1"/>
  <c r="E126" i="3" s="1"/>
  <c r="F126" i="3" s="1"/>
  <c r="G126" i="3"/>
  <c r="H126" i="3"/>
  <c r="C127" i="3"/>
  <c r="D127" i="3" s="1"/>
  <c r="E127" i="3" s="1"/>
  <c r="F127" i="3" s="1"/>
  <c r="G127" i="3"/>
  <c r="H127" i="3"/>
  <c r="C128" i="3"/>
  <c r="D128" i="3" s="1"/>
  <c r="E128" i="3" s="1"/>
  <c r="F128" i="3" s="1"/>
  <c r="G128" i="3"/>
  <c r="H128" i="3"/>
  <c r="C129" i="3"/>
  <c r="D129" i="3" s="1"/>
  <c r="E129" i="3" s="1"/>
  <c r="F129" i="3" s="1"/>
  <c r="G129" i="3"/>
  <c r="H129" i="3"/>
  <c r="C130" i="3"/>
  <c r="D130" i="3" s="1"/>
  <c r="E130" i="3" s="1"/>
  <c r="F130" i="3" s="1"/>
  <c r="G130" i="3"/>
  <c r="H130" i="3"/>
  <c r="R52" i="3" l="1"/>
  <c r="R44" i="3"/>
  <c r="R36" i="3"/>
  <c r="R127" i="3"/>
  <c r="R119" i="3"/>
  <c r="R111" i="3"/>
  <c r="R103" i="3"/>
  <c r="R95" i="3"/>
  <c r="R87" i="3"/>
  <c r="R79" i="3"/>
  <c r="R71" i="3"/>
  <c r="R63" i="3"/>
  <c r="R55" i="3"/>
  <c r="R47" i="3"/>
  <c r="R39" i="3"/>
  <c r="R31" i="3"/>
  <c r="R126" i="3"/>
  <c r="R118" i="3"/>
  <c r="R110" i="3"/>
  <c r="R102" i="3"/>
  <c r="R94" i="3"/>
  <c r="R86" i="3"/>
  <c r="R78" i="3"/>
  <c r="R70" i="3"/>
  <c r="R62" i="3"/>
  <c r="R54" i="3"/>
  <c r="R46" i="3"/>
  <c r="R38" i="3"/>
  <c r="R128" i="3"/>
  <c r="R120" i="3"/>
  <c r="R112" i="3"/>
  <c r="R104" i="3"/>
  <c r="R96" i="3"/>
  <c r="R88" i="3"/>
  <c r="R80" i="3"/>
  <c r="R72" i="3"/>
  <c r="R64" i="3"/>
  <c r="R56" i="3"/>
  <c r="R48" i="3"/>
  <c r="R40" i="3"/>
  <c r="R32" i="3"/>
  <c r="R53" i="3"/>
  <c r="R45" i="3"/>
  <c r="R124" i="3"/>
  <c r="R108" i="3"/>
  <c r="R100" i="3"/>
  <c r="R92" i="3"/>
  <c r="R84" i="3"/>
  <c r="R76" i="3"/>
  <c r="R68" i="3"/>
  <c r="R60" i="3"/>
  <c r="R116" i="3"/>
  <c r="R125" i="3"/>
  <c r="R117" i="3"/>
  <c r="R109" i="3"/>
  <c r="R101" i="3"/>
  <c r="R93" i="3"/>
  <c r="R85" i="3"/>
  <c r="R77" i="3"/>
  <c r="R69" i="3"/>
  <c r="R61" i="3"/>
  <c r="R37" i="3"/>
  <c r="R123" i="3"/>
  <c r="R115" i="3"/>
  <c r="R107" i="3"/>
  <c r="R99" i="3"/>
  <c r="R91" i="3"/>
  <c r="R83" i="3"/>
  <c r="R75" i="3"/>
  <c r="R67" i="3"/>
  <c r="R59" i="3"/>
  <c r="R51" i="3"/>
  <c r="R43" i="3"/>
  <c r="R35" i="3"/>
  <c r="R130" i="3"/>
  <c r="R122" i="3"/>
  <c r="R114" i="3"/>
  <c r="R106" i="3"/>
  <c r="R98" i="3"/>
  <c r="R90" i="3"/>
  <c r="R82" i="3"/>
  <c r="R74" i="3"/>
  <c r="R66" i="3"/>
  <c r="R58" i="3"/>
  <c r="R50" i="3"/>
  <c r="R42" i="3"/>
  <c r="R34" i="3"/>
  <c r="R129" i="3"/>
  <c r="R121" i="3"/>
  <c r="R113" i="3"/>
  <c r="R105" i="3"/>
  <c r="R97" i="3"/>
  <c r="R89" i="3"/>
  <c r="R81" i="3"/>
  <c r="R73" i="3"/>
  <c r="R65" i="3"/>
  <c r="R57" i="3"/>
  <c r="R49" i="3"/>
  <c r="R41" i="3"/>
  <c r="R33" i="3"/>
  <c r="H12" i="3"/>
  <c r="H13" i="3"/>
  <c r="H14" i="3"/>
  <c r="H15" i="3"/>
  <c r="H16" i="3"/>
  <c r="H17" i="3"/>
  <c r="H18" i="3"/>
  <c r="H19" i="3"/>
  <c r="H20" i="3"/>
  <c r="H21" i="3"/>
  <c r="H22" i="3"/>
  <c r="H23" i="3"/>
  <c r="H24" i="3"/>
  <c r="H25" i="3"/>
  <c r="H26" i="3"/>
  <c r="H27" i="3"/>
  <c r="H28" i="3"/>
  <c r="H29" i="3"/>
  <c r="H30" i="3"/>
  <c r="H11" i="3"/>
  <c r="G12" i="3"/>
  <c r="G13" i="3"/>
  <c r="G14" i="3"/>
  <c r="G15" i="3"/>
  <c r="G16" i="3"/>
  <c r="G17" i="3"/>
  <c r="G18" i="3"/>
  <c r="G19" i="3"/>
  <c r="G20" i="3"/>
  <c r="G21" i="3"/>
  <c r="G22" i="3"/>
  <c r="G23" i="3"/>
  <c r="G24" i="3"/>
  <c r="G25" i="3"/>
  <c r="G26" i="3"/>
  <c r="G27" i="3"/>
  <c r="G28" i="3"/>
  <c r="G29" i="3"/>
  <c r="G30" i="3"/>
  <c r="G11" i="3"/>
  <c r="R25" i="3" l="1"/>
  <c r="R23" i="3"/>
  <c r="R28" i="3"/>
  <c r="R20" i="3"/>
  <c r="R27" i="3"/>
  <c r="R19" i="3"/>
  <c r="R26" i="3"/>
  <c r="R18" i="3"/>
  <c r="R24" i="3"/>
  <c r="R22" i="3"/>
  <c r="R30" i="3"/>
  <c r="R29" i="3"/>
  <c r="R21" i="3"/>
  <c r="C3" i="4"/>
  <c r="C11" i="3" l="1"/>
  <c r="D11" i="3" s="1"/>
  <c r="E11" i="3" s="1"/>
  <c r="F11" i="3" s="1"/>
  <c r="R11" i="3" s="1"/>
  <c r="C12" i="3"/>
  <c r="D12" i="3" s="1"/>
  <c r="E12" i="3" s="1"/>
  <c r="F12" i="3" s="1"/>
  <c r="R12" i="3" s="1"/>
  <c r="C13" i="3"/>
  <c r="D13" i="3" s="1"/>
  <c r="C14" i="3"/>
  <c r="D14" i="3" s="1"/>
  <c r="C15" i="3"/>
  <c r="C16" i="3"/>
  <c r="D16" i="3" s="1"/>
  <c r="E16" i="3" s="1"/>
  <c r="F16" i="3" s="1"/>
  <c r="R16" i="3" s="1"/>
  <c r="C17" i="3"/>
  <c r="D17" i="3" s="1"/>
  <c r="C18" i="3"/>
  <c r="D18" i="3" s="1"/>
  <c r="C19" i="3"/>
  <c r="D19" i="3" s="1"/>
  <c r="C20" i="3"/>
  <c r="D20" i="3" s="1"/>
  <c r="E20" i="3" s="1"/>
  <c r="F20" i="3" s="1"/>
  <c r="C21" i="3"/>
  <c r="D21" i="3" s="1"/>
  <c r="C22" i="3"/>
  <c r="D22" i="3" s="1"/>
  <c r="E22" i="3" s="1"/>
  <c r="F22" i="3" s="1"/>
  <c r="C23" i="3"/>
  <c r="C24" i="3"/>
  <c r="D24" i="3" s="1"/>
  <c r="E24" i="3" s="1"/>
  <c r="F24" i="3" s="1"/>
  <c r="C25" i="3"/>
  <c r="D25" i="3" s="1"/>
  <c r="C26" i="3"/>
  <c r="D26" i="3" s="1"/>
  <c r="E26" i="3" s="1"/>
  <c r="F26" i="3" s="1"/>
  <c r="C27" i="3"/>
  <c r="C28" i="3"/>
  <c r="D28" i="3" s="1"/>
  <c r="E28" i="3" s="1"/>
  <c r="F28" i="3" s="1"/>
  <c r="C29" i="3"/>
  <c r="D29" i="3" s="1"/>
  <c r="C30" i="3"/>
  <c r="D30" i="3" s="1"/>
  <c r="E29" i="3" l="1"/>
  <c r="F29" i="3" s="1"/>
  <c r="E21" i="3"/>
  <c r="F21" i="3" s="1"/>
  <c r="E13" i="3"/>
  <c r="E25" i="3"/>
  <c r="F25" i="3" s="1"/>
  <c r="D15" i="3"/>
  <c r="E15" i="3" s="1"/>
  <c r="E17" i="3"/>
  <c r="F17" i="3" s="1"/>
  <c r="R17" i="3" s="1"/>
  <c r="E19" i="3"/>
  <c r="F19" i="3" s="1"/>
  <c r="E18" i="3"/>
  <c r="F18" i="3" s="1"/>
  <c r="D23" i="3"/>
  <c r="E23" i="3" s="1"/>
  <c r="F23" i="3" s="1"/>
  <c r="E14" i="3"/>
  <c r="D27" i="3"/>
  <c r="E27" i="3" s="1"/>
  <c r="F27" i="3" s="1"/>
  <c r="E30" i="3"/>
  <c r="F30" i="3" s="1"/>
  <c r="F15" i="3" l="1"/>
  <c r="R15" i="3" s="1"/>
  <c r="F13" i="3"/>
  <c r="R13" i="3" s="1"/>
  <c r="F14" i="3"/>
  <c r="R14" i="3" s="1"/>
  <c r="S11" i="3" l="1"/>
  <c r="S75" i="3"/>
  <c r="S52" i="3"/>
  <c r="S116" i="3"/>
  <c r="S29" i="3"/>
  <c r="S93" i="3"/>
  <c r="S70" i="3"/>
  <c r="S96" i="3"/>
  <c r="S39" i="3"/>
  <c r="S103" i="3"/>
  <c r="S25" i="3"/>
  <c r="S89" i="3"/>
  <c r="S66" i="3"/>
  <c r="S130" i="3"/>
  <c r="S80" i="3"/>
  <c r="S107" i="3"/>
  <c r="S20" i="3"/>
  <c r="S125" i="3"/>
  <c r="S38" i="3"/>
  <c r="S71" i="3"/>
  <c r="S57" i="3"/>
  <c r="S98" i="3"/>
  <c r="S115" i="3"/>
  <c r="S92" i="3"/>
  <c r="S19" i="3"/>
  <c r="S83" i="3"/>
  <c r="S60" i="3"/>
  <c r="S124" i="3"/>
  <c r="S56" i="3"/>
  <c r="S37" i="3"/>
  <c r="S101" i="3"/>
  <c r="S14" i="3"/>
  <c r="S78" i="3"/>
  <c r="S47" i="3"/>
  <c r="S111" i="3"/>
  <c r="S33" i="3"/>
  <c r="S97" i="3"/>
  <c r="S74" i="3"/>
  <c r="S42" i="3"/>
  <c r="S27" i="3"/>
  <c r="S91" i="3"/>
  <c r="S68" i="3"/>
  <c r="S104" i="3"/>
  <c r="S45" i="3"/>
  <c r="S109" i="3"/>
  <c r="S22" i="3"/>
  <c r="S86" i="3"/>
  <c r="S55" i="3"/>
  <c r="S119" i="3"/>
  <c r="S40" i="3"/>
  <c r="S41" i="3"/>
  <c r="S105" i="3"/>
  <c r="S18" i="3"/>
  <c r="S82" i="3"/>
  <c r="S84" i="3"/>
  <c r="S110" i="3"/>
  <c r="S35" i="3"/>
  <c r="S99" i="3"/>
  <c r="S12" i="3"/>
  <c r="S76" i="3"/>
  <c r="S53" i="3"/>
  <c r="S117" i="3"/>
  <c r="S30" i="3"/>
  <c r="S94" i="3"/>
  <c r="S63" i="3"/>
  <c r="S127" i="3"/>
  <c r="S120" i="3"/>
  <c r="S49" i="3"/>
  <c r="S113" i="3"/>
  <c r="S26" i="3"/>
  <c r="S90" i="3"/>
  <c r="S43" i="3"/>
  <c r="S61" i="3"/>
  <c r="S48" i="3"/>
  <c r="S16" i="3"/>
  <c r="S28" i="3"/>
  <c r="S112" i="3"/>
  <c r="S79" i="3"/>
  <c r="S129" i="3"/>
  <c r="S59" i="3"/>
  <c r="S123" i="3"/>
  <c r="S32" i="3"/>
  <c r="S36" i="3"/>
  <c r="S100" i="3"/>
  <c r="S13" i="3"/>
  <c r="S77" i="3"/>
  <c r="S54" i="3"/>
  <c r="S118" i="3"/>
  <c r="S23" i="3"/>
  <c r="S87" i="3"/>
  <c r="S73" i="3"/>
  <c r="S128" i="3"/>
  <c r="S50" i="3"/>
  <c r="S114" i="3"/>
  <c r="S121" i="3"/>
  <c r="S51" i="3"/>
  <c r="S69" i="3"/>
  <c r="S46" i="3"/>
  <c r="S15" i="3"/>
  <c r="S65" i="3"/>
  <c r="S106" i="3"/>
  <c r="S67" i="3"/>
  <c r="S88" i="3"/>
  <c r="S44" i="3"/>
  <c r="S108" i="3"/>
  <c r="S21" i="3"/>
  <c r="S85" i="3"/>
  <c r="S62" i="3"/>
  <c r="S126" i="3"/>
  <c r="S64" i="3"/>
  <c r="S31" i="3"/>
  <c r="S95" i="3"/>
  <c r="S17" i="3"/>
  <c r="S81" i="3"/>
  <c r="S58" i="3"/>
  <c r="S122" i="3"/>
  <c r="S24" i="3"/>
  <c r="S102" i="3"/>
  <c r="S34" i="3"/>
  <c r="S72" i="3"/>
  <c r="L38" i="3"/>
  <c r="L106" i="3"/>
  <c r="L67" i="3"/>
  <c r="L128" i="3"/>
  <c r="L40" i="3"/>
  <c r="L108" i="3"/>
  <c r="L55" i="3"/>
  <c r="L84" i="3"/>
  <c r="L51" i="3"/>
  <c r="L121" i="3"/>
  <c r="L69" i="3"/>
  <c r="L112" i="3"/>
  <c r="L65" i="3"/>
  <c r="L97" i="3"/>
  <c r="L64" i="3"/>
  <c r="L99" i="3"/>
  <c r="L46" i="3"/>
  <c r="L119" i="3"/>
  <c r="L48" i="3"/>
  <c r="L90" i="3"/>
  <c r="L53" i="3"/>
  <c r="L127" i="3"/>
  <c r="L82" i="3"/>
  <c r="L68" i="3"/>
  <c r="L129" i="3"/>
  <c r="L76" i="3"/>
  <c r="L34" i="3"/>
  <c r="L91" i="3"/>
  <c r="L118" i="3"/>
  <c r="L93" i="3"/>
  <c r="L60" i="3"/>
  <c r="L31" i="3"/>
  <c r="L87" i="3"/>
  <c r="L75" i="3"/>
  <c r="L89" i="3"/>
  <c r="L42" i="3"/>
  <c r="L102" i="3"/>
  <c r="L35" i="3"/>
  <c r="L103" i="3"/>
  <c r="L71" i="3"/>
  <c r="L125" i="3"/>
  <c r="L80" i="3"/>
  <c r="L66" i="3"/>
  <c r="L39" i="3"/>
  <c r="L100" i="3"/>
  <c r="L83" i="3"/>
  <c r="L96" i="3"/>
  <c r="L56" i="3"/>
  <c r="L110" i="3"/>
  <c r="L43" i="3"/>
  <c r="L111" i="3"/>
  <c r="L79" i="3"/>
  <c r="L73" i="3"/>
  <c r="L47" i="3"/>
  <c r="L107" i="3"/>
  <c r="L88" i="3"/>
  <c r="L33" i="3"/>
  <c r="L109" i="3"/>
  <c r="L62" i="3"/>
  <c r="L116" i="3"/>
  <c r="L50" i="3"/>
  <c r="L117" i="3"/>
  <c r="L81" i="3"/>
  <c r="L54" i="3"/>
  <c r="L114" i="3"/>
  <c r="L95" i="3"/>
  <c r="L41" i="3"/>
  <c r="L115" i="3"/>
  <c r="L70" i="3"/>
  <c r="L123" i="3"/>
  <c r="L57" i="3"/>
  <c r="L124" i="3"/>
  <c r="L36" i="3"/>
  <c r="L92" i="3"/>
  <c r="L45" i="3"/>
  <c r="L105" i="3"/>
  <c r="L78" i="3"/>
  <c r="L104" i="3"/>
  <c r="L59" i="3"/>
  <c r="L85" i="3"/>
  <c r="L58" i="3"/>
  <c r="L72" i="3"/>
  <c r="L86" i="3"/>
  <c r="L94" i="3"/>
  <c r="L61" i="3"/>
  <c r="L120" i="3"/>
  <c r="L32" i="3"/>
  <c r="L101" i="3"/>
  <c r="L49" i="3"/>
  <c r="L122" i="3"/>
  <c r="L77" i="3"/>
  <c r="L130" i="3"/>
  <c r="L63" i="3"/>
  <c r="L44" i="3"/>
  <c r="L98" i="3"/>
  <c r="L52" i="3"/>
  <c r="L113" i="3"/>
  <c r="L126" i="3"/>
  <c r="L74" i="3"/>
  <c r="L37" i="3"/>
  <c r="L12" i="3"/>
  <c r="Y12" i="3" s="1"/>
  <c r="L22" i="3"/>
  <c r="Y22" i="3" s="1"/>
  <c r="L25" i="3"/>
  <c r="Y25" i="3" s="1"/>
  <c r="L20" i="3"/>
  <c r="Y20" i="3" s="1"/>
  <c r="L30" i="3"/>
  <c r="Y30" i="3" s="1"/>
  <c r="L18" i="3"/>
  <c r="Y18" i="3" s="1"/>
  <c r="L17" i="3"/>
  <c r="Y17" i="3" s="1"/>
  <c r="L28" i="3"/>
  <c r="Y28" i="3" s="1"/>
  <c r="L15" i="3"/>
  <c r="Y15" i="3" s="1"/>
  <c r="L26" i="3"/>
  <c r="Y26" i="3" s="1"/>
  <c r="L19" i="3"/>
  <c r="Y19" i="3" s="1"/>
  <c r="L23" i="3"/>
  <c r="Y23" i="3" s="1"/>
  <c r="L27" i="3"/>
  <c r="Y27" i="3" s="1"/>
  <c r="L14" i="3"/>
  <c r="Y14" i="3" s="1"/>
  <c r="L13" i="3"/>
  <c r="Y13" i="3" s="1"/>
  <c r="L11" i="3"/>
  <c r="L21" i="3"/>
  <c r="Y21" i="3" s="1"/>
  <c r="L16" i="3"/>
  <c r="Y16" i="3" s="1"/>
  <c r="L29" i="3"/>
  <c r="Y29" i="3" s="1"/>
  <c r="L24" i="3"/>
  <c r="Y24" i="3" s="1"/>
  <c r="BJ18" i="3" l="1"/>
  <c r="BJ20" i="3"/>
  <c r="BJ29" i="3"/>
  <c r="BJ19" i="3"/>
  <c r="BJ25" i="3"/>
  <c r="BJ14" i="3"/>
  <c r="BJ23" i="3"/>
  <c r="BJ26" i="3"/>
  <c r="BJ22" i="3"/>
  <c r="BJ16" i="3"/>
  <c r="BJ15" i="3"/>
  <c r="BJ12" i="3"/>
  <c r="BJ24" i="3"/>
  <c r="BJ21" i="3"/>
  <c r="BJ28" i="3"/>
  <c r="BJ13" i="3"/>
  <c r="BJ17" i="3"/>
  <c r="BJ27" i="3"/>
  <c r="BJ30" i="3"/>
  <c r="AD58" i="3"/>
  <c r="T58" i="3"/>
  <c r="AE58" i="3" s="1"/>
  <c r="U58" i="3"/>
  <c r="AF58" i="3" s="1"/>
  <c r="U62" i="3"/>
  <c r="AF62" i="3" s="1"/>
  <c r="T62" i="3"/>
  <c r="AE62" i="3" s="1"/>
  <c r="AD62" i="3"/>
  <c r="AD34" i="3"/>
  <c r="T34" i="3"/>
  <c r="AE34" i="3" s="1"/>
  <c r="U34" i="3"/>
  <c r="AF34" i="3" s="1"/>
  <c r="AD106" i="3"/>
  <c r="T106" i="3"/>
  <c r="AE106" i="3" s="1"/>
  <c r="U106" i="3"/>
  <c r="AF106" i="3" s="1"/>
  <c r="U121" i="3"/>
  <c r="AF121" i="3" s="1"/>
  <c r="AD121" i="3"/>
  <c r="T121" i="3"/>
  <c r="AE121" i="3" s="1"/>
  <c r="AD87" i="3"/>
  <c r="T87" i="3"/>
  <c r="AE87" i="3" s="1"/>
  <c r="U87" i="3"/>
  <c r="AF87" i="3" s="1"/>
  <c r="U100" i="3"/>
  <c r="AF100" i="3" s="1"/>
  <c r="AD100" i="3"/>
  <c r="T100" i="3"/>
  <c r="AE100" i="3" s="1"/>
  <c r="AD129" i="3"/>
  <c r="U129" i="3"/>
  <c r="AF129" i="3" s="1"/>
  <c r="T129" i="3"/>
  <c r="AE129" i="3" s="1"/>
  <c r="AD61" i="3"/>
  <c r="T61" i="3"/>
  <c r="AE61" i="3" s="1"/>
  <c r="U61" i="3"/>
  <c r="AF61" i="3" s="1"/>
  <c r="AD90" i="3"/>
  <c r="T90" i="3"/>
  <c r="AE90" i="3" s="1"/>
  <c r="U90" i="3"/>
  <c r="AF90" i="3" s="1"/>
  <c r="U94" i="3"/>
  <c r="AF94" i="3" s="1"/>
  <c r="AD94" i="3"/>
  <c r="T94" i="3"/>
  <c r="AE94" i="3" s="1"/>
  <c r="T99" i="3"/>
  <c r="AE99" i="3" s="1"/>
  <c r="AD99" i="3"/>
  <c r="U99" i="3"/>
  <c r="AF99" i="3" s="1"/>
  <c r="AD55" i="3"/>
  <c r="T55" i="3"/>
  <c r="AE55" i="3" s="1"/>
  <c r="U55" i="3"/>
  <c r="AF55" i="3" s="1"/>
  <c r="AD68" i="3"/>
  <c r="U68" i="3"/>
  <c r="AF68" i="3" s="1"/>
  <c r="T68" i="3"/>
  <c r="AE68" i="3" s="1"/>
  <c r="AD74" i="3"/>
  <c r="T74" i="3"/>
  <c r="AE74" i="3" s="1"/>
  <c r="U74" i="3"/>
  <c r="AF74" i="3" s="1"/>
  <c r="U78" i="3"/>
  <c r="AF78" i="3" s="1"/>
  <c r="AD78" i="3"/>
  <c r="T78" i="3"/>
  <c r="AE78" i="3" s="1"/>
  <c r="AD83" i="3"/>
  <c r="U83" i="3"/>
  <c r="AF83" i="3" s="1"/>
  <c r="T83" i="3"/>
  <c r="AE83" i="3" s="1"/>
  <c r="U92" i="3"/>
  <c r="AF92" i="3" s="1"/>
  <c r="AD92" i="3"/>
  <c r="T92" i="3"/>
  <c r="AE92" i="3" s="1"/>
  <c r="AD20" i="3"/>
  <c r="U20" i="3"/>
  <c r="AF20" i="3" s="1"/>
  <c r="T20" i="3"/>
  <c r="AE20" i="3" s="1"/>
  <c r="AD103" i="3"/>
  <c r="T103" i="3"/>
  <c r="AE103" i="3" s="1"/>
  <c r="U103" i="3"/>
  <c r="AF103" i="3" s="1"/>
  <c r="U116" i="3"/>
  <c r="AF116" i="3" s="1"/>
  <c r="AD116" i="3"/>
  <c r="T116" i="3"/>
  <c r="AE116" i="3" s="1"/>
  <c r="U95" i="3"/>
  <c r="AF95" i="3" s="1"/>
  <c r="AD95" i="3"/>
  <c r="T95" i="3"/>
  <c r="AE95" i="3" s="1"/>
  <c r="U108" i="3"/>
  <c r="AF108" i="3" s="1"/>
  <c r="AD108" i="3"/>
  <c r="T108" i="3"/>
  <c r="AE108" i="3" s="1"/>
  <c r="AD65" i="3"/>
  <c r="U65" i="3"/>
  <c r="AF65" i="3" s="1"/>
  <c r="T65" i="3"/>
  <c r="AE65" i="3" s="1"/>
  <c r="AD23" i="3"/>
  <c r="T23" i="3"/>
  <c r="AE23" i="3" s="1"/>
  <c r="U23" i="3"/>
  <c r="AF23" i="3" s="1"/>
  <c r="AD36" i="3"/>
  <c r="U36" i="3"/>
  <c r="AF36" i="3" s="1"/>
  <c r="T36" i="3"/>
  <c r="AE36" i="3" s="1"/>
  <c r="AD79" i="3"/>
  <c r="T79" i="3"/>
  <c r="AE79" i="3" s="1"/>
  <c r="U79" i="3"/>
  <c r="AF79" i="3" s="1"/>
  <c r="AD26" i="3"/>
  <c r="T26" i="3"/>
  <c r="AE26" i="3" s="1"/>
  <c r="U26" i="3"/>
  <c r="AF26" i="3" s="1"/>
  <c r="U30" i="3"/>
  <c r="AF30" i="3" s="1"/>
  <c r="T30" i="3"/>
  <c r="AE30" i="3" s="1"/>
  <c r="AD30" i="3"/>
  <c r="T35" i="3"/>
  <c r="AE35" i="3" s="1"/>
  <c r="AD35" i="3"/>
  <c r="U35" i="3"/>
  <c r="AF35" i="3" s="1"/>
  <c r="U14" i="3"/>
  <c r="AF14" i="3" s="1"/>
  <c r="AD14" i="3"/>
  <c r="T14" i="3"/>
  <c r="AE14" i="3" s="1"/>
  <c r="AD19" i="3"/>
  <c r="U19" i="3"/>
  <c r="AF19" i="3" s="1"/>
  <c r="T19" i="3"/>
  <c r="AE19" i="3" s="1"/>
  <c r="AD115" i="3"/>
  <c r="T115" i="3"/>
  <c r="AE115" i="3" s="1"/>
  <c r="U115" i="3"/>
  <c r="AF115" i="3" s="1"/>
  <c r="U107" i="3"/>
  <c r="AF107" i="3" s="1"/>
  <c r="T107" i="3"/>
  <c r="AE107" i="3" s="1"/>
  <c r="AD107" i="3"/>
  <c r="AD39" i="3"/>
  <c r="T39" i="3"/>
  <c r="AE39" i="3" s="1"/>
  <c r="U39" i="3"/>
  <c r="AF39" i="3" s="1"/>
  <c r="AD52" i="3"/>
  <c r="U52" i="3"/>
  <c r="AF52" i="3" s="1"/>
  <c r="T52" i="3"/>
  <c r="AE52" i="3" s="1"/>
  <c r="U102" i="3"/>
  <c r="AF102" i="3" s="1"/>
  <c r="AD102" i="3"/>
  <c r="T102" i="3"/>
  <c r="AE102" i="3" s="1"/>
  <c r="AD31" i="3"/>
  <c r="U31" i="3"/>
  <c r="AF31" i="3" s="1"/>
  <c r="T31" i="3"/>
  <c r="AE31" i="3" s="1"/>
  <c r="AD44" i="3"/>
  <c r="U44" i="3"/>
  <c r="AF44" i="3" s="1"/>
  <c r="T44" i="3"/>
  <c r="AE44" i="3" s="1"/>
  <c r="AD15" i="3"/>
  <c r="U15" i="3"/>
  <c r="AF15" i="3" s="1"/>
  <c r="T15" i="3"/>
  <c r="AE15" i="3" s="1"/>
  <c r="AD32" i="3"/>
  <c r="U32" i="3"/>
  <c r="AF32" i="3" s="1"/>
  <c r="T32" i="3"/>
  <c r="AE32" i="3" s="1"/>
  <c r="U112" i="3"/>
  <c r="AF112" i="3" s="1"/>
  <c r="T112" i="3"/>
  <c r="AE112" i="3" s="1"/>
  <c r="AD112" i="3"/>
  <c r="AD127" i="3"/>
  <c r="T127" i="3"/>
  <c r="AE127" i="3" s="1"/>
  <c r="U127" i="3"/>
  <c r="AF127" i="3" s="1"/>
  <c r="AD105" i="3"/>
  <c r="U105" i="3"/>
  <c r="AF105" i="3" s="1"/>
  <c r="T105" i="3"/>
  <c r="AE105" i="3" s="1"/>
  <c r="U109" i="3"/>
  <c r="AF109" i="3" s="1"/>
  <c r="AD109" i="3"/>
  <c r="T109" i="3"/>
  <c r="AE109" i="3" s="1"/>
  <c r="U111" i="3"/>
  <c r="AF111" i="3" s="1"/>
  <c r="T111" i="3"/>
  <c r="AE111" i="3" s="1"/>
  <c r="AD111" i="3"/>
  <c r="U124" i="3"/>
  <c r="AF124" i="3" s="1"/>
  <c r="AD124" i="3"/>
  <c r="T124" i="3"/>
  <c r="AE124" i="3" s="1"/>
  <c r="AD98" i="3"/>
  <c r="T98" i="3"/>
  <c r="AE98" i="3" s="1"/>
  <c r="U98" i="3"/>
  <c r="AF98" i="3" s="1"/>
  <c r="AD80" i="3"/>
  <c r="U80" i="3"/>
  <c r="AF80" i="3" s="1"/>
  <c r="T80" i="3"/>
  <c r="AE80" i="3" s="1"/>
  <c r="U96" i="3"/>
  <c r="AF96" i="3" s="1"/>
  <c r="T96" i="3"/>
  <c r="AE96" i="3" s="1"/>
  <c r="AD96" i="3"/>
  <c r="U46" i="3"/>
  <c r="AF46" i="3" s="1"/>
  <c r="AD46" i="3"/>
  <c r="T46" i="3"/>
  <c r="AE46" i="3" s="1"/>
  <c r="AD73" i="3"/>
  <c r="U73" i="3"/>
  <c r="AF73" i="3" s="1"/>
  <c r="T73" i="3"/>
  <c r="AE73" i="3" s="1"/>
  <c r="AD77" i="3"/>
  <c r="T77" i="3"/>
  <c r="AE77" i="3" s="1"/>
  <c r="U77" i="3"/>
  <c r="AF77" i="3" s="1"/>
  <c r="AD28" i="3"/>
  <c r="U28" i="3"/>
  <c r="AF28" i="3" s="1"/>
  <c r="T28" i="3"/>
  <c r="AE28" i="3" s="1"/>
  <c r="U43" i="3"/>
  <c r="AF43" i="3" s="1"/>
  <c r="AD43" i="3"/>
  <c r="T43" i="3"/>
  <c r="AE43" i="3" s="1"/>
  <c r="AD63" i="3"/>
  <c r="T63" i="3"/>
  <c r="AE63" i="3" s="1"/>
  <c r="U63" i="3"/>
  <c r="AF63" i="3" s="1"/>
  <c r="AD76" i="3"/>
  <c r="U76" i="3"/>
  <c r="AF76" i="3" s="1"/>
  <c r="T76" i="3"/>
  <c r="AE76" i="3" s="1"/>
  <c r="AD41" i="3"/>
  <c r="U41" i="3"/>
  <c r="AF41" i="3" s="1"/>
  <c r="T41" i="3"/>
  <c r="AE41" i="3" s="1"/>
  <c r="AD45" i="3"/>
  <c r="U45" i="3"/>
  <c r="AF45" i="3" s="1"/>
  <c r="T45" i="3"/>
  <c r="AE45" i="3" s="1"/>
  <c r="AD47" i="3"/>
  <c r="U47" i="3"/>
  <c r="AF47" i="3" s="1"/>
  <c r="T47" i="3"/>
  <c r="AE47" i="3" s="1"/>
  <c r="AD60" i="3"/>
  <c r="U60" i="3"/>
  <c r="AF60" i="3" s="1"/>
  <c r="T60" i="3"/>
  <c r="AE60" i="3" s="1"/>
  <c r="U57" i="3"/>
  <c r="AF57" i="3" s="1"/>
  <c r="T57" i="3"/>
  <c r="AE57" i="3" s="1"/>
  <c r="AD57" i="3"/>
  <c r="AD89" i="3"/>
  <c r="U89" i="3"/>
  <c r="AF89" i="3" s="1"/>
  <c r="T89" i="3"/>
  <c r="AE89" i="3" s="1"/>
  <c r="AD93" i="3"/>
  <c r="U93" i="3"/>
  <c r="AF93" i="3" s="1"/>
  <c r="T93" i="3"/>
  <c r="AE93" i="3" s="1"/>
  <c r="AD24" i="3"/>
  <c r="U24" i="3"/>
  <c r="AF24" i="3" s="1"/>
  <c r="T24" i="3"/>
  <c r="AE24" i="3" s="1"/>
  <c r="AD64" i="3"/>
  <c r="U64" i="3"/>
  <c r="AF64" i="3" s="1"/>
  <c r="T64" i="3"/>
  <c r="AE64" i="3" s="1"/>
  <c r="AD88" i="3"/>
  <c r="U88" i="3"/>
  <c r="AF88" i="3" s="1"/>
  <c r="T88" i="3"/>
  <c r="AE88" i="3" s="1"/>
  <c r="AD72" i="3"/>
  <c r="U72" i="3"/>
  <c r="AF72" i="3" s="1"/>
  <c r="T72" i="3"/>
  <c r="AE72" i="3" s="1"/>
  <c r="AD81" i="3"/>
  <c r="U81" i="3"/>
  <c r="AF81" i="3" s="1"/>
  <c r="T81" i="3"/>
  <c r="AE81" i="3" s="1"/>
  <c r="U85" i="3"/>
  <c r="AF85" i="3" s="1"/>
  <c r="AD85" i="3"/>
  <c r="T85" i="3"/>
  <c r="AE85" i="3" s="1"/>
  <c r="AD69" i="3"/>
  <c r="U69" i="3"/>
  <c r="AF69" i="3" s="1"/>
  <c r="T69" i="3"/>
  <c r="AE69" i="3" s="1"/>
  <c r="AD13" i="3"/>
  <c r="T13" i="3"/>
  <c r="AE13" i="3" s="1"/>
  <c r="U13" i="3"/>
  <c r="AF13" i="3" s="1"/>
  <c r="AD16" i="3"/>
  <c r="U16" i="3"/>
  <c r="AF16" i="3" s="1"/>
  <c r="T16" i="3"/>
  <c r="AE16" i="3" s="1"/>
  <c r="U12" i="3"/>
  <c r="AF12" i="3" s="1"/>
  <c r="AD12" i="3"/>
  <c r="T12" i="3"/>
  <c r="AE12" i="3" s="1"/>
  <c r="AD40" i="3"/>
  <c r="U40" i="3"/>
  <c r="AF40" i="3" s="1"/>
  <c r="T40" i="3"/>
  <c r="AE40" i="3" s="1"/>
  <c r="U104" i="3"/>
  <c r="AF104" i="3" s="1"/>
  <c r="AD104" i="3"/>
  <c r="T104" i="3"/>
  <c r="AE104" i="3" s="1"/>
  <c r="AD71" i="3"/>
  <c r="U71" i="3"/>
  <c r="AF71" i="3" s="1"/>
  <c r="T71" i="3"/>
  <c r="AE71" i="3" s="1"/>
  <c r="T25" i="3"/>
  <c r="AE25" i="3" s="1"/>
  <c r="U25" i="3"/>
  <c r="AF25" i="3" s="1"/>
  <c r="AD25" i="3"/>
  <c r="AD29" i="3"/>
  <c r="U29" i="3"/>
  <c r="AF29" i="3" s="1"/>
  <c r="T29" i="3"/>
  <c r="AE29" i="3" s="1"/>
  <c r="AD17" i="3"/>
  <c r="U17" i="3"/>
  <c r="AF17" i="3" s="1"/>
  <c r="T17" i="3"/>
  <c r="AE17" i="3" s="1"/>
  <c r="AD21" i="3"/>
  <c r="U21" i="3"/>
  <c r="AF21" i="3" s="1"/>
  <c r="T21" i="3"/>
  <c r="AE21" i="3" s="1"/>
  <c r="AD114" i="3"/>
  <c r="T114" i="3"/>
  <c r="AE114" i="3" s="1"/>
  <c r="U114" i="3"/>
  <c r="AF114" i="3" s="1"/>
  <c r="U118" i="3"/>
  <c r="AF118" i="3" s="1"/>
  <c r="AD118" i="3"/>
  <c r="T118" i="3"/>
  <c r="AE118" i="3" s="1"/>
  <c r="T123" i="3"/>
  <c r="AE123" i="3" s="1"/>
  <c r="U123" i="3"/>
  <c r="AF123" i="3" s="1"/>
  <c r="AD123" i="3"/>
  <c r="U113" i="3"/>
  <c r="AF113" i="3" s="1"/>
  <c r="T113" i="3"/>
  <c r="AE113" i="3" s="1"/>
  <c r="AD113" i="3"/>
  <c r="AD117" i="3"/>
  <c r="T117" i="3"/>
  <c r="AE117" i="3" s="1"/>
  <c r="U117" i="3"/>
  <c r="AF117" i="3" s="1"/>
  <c r="U110" i="3"/>
  <c r="AF110" i="3" s="1"/>
  <c r="AD110" i="3"/>
  <c r="T110" i="3"/>
  <c r="AE110" i="3" s="1"/>
  <c r="U82" i="3"/>
  <c r="AF82" i="3" s="1"/>
  <c r="T82" i="3"/>
  <c r="AE82" i="3" s="1"/>
  <c r="AD82" i="3"/>
  <c r="U86" i="3"/>
  <c r="AF86" i="3" s="1"/>
  <c r="T86" i="3"/>
  <c r="AE86" i="3" s="1"/>
  <c r="AD86" i="3"/>
  <c r="AD91" i="3"/>
  <c r="T91" i="3"/>
  <c r="AE91" i="3" s="1"/>
  <c r="U91" i="3"/>
  <c r="AF91" i="3" s="1"/>
  <c r="U97" i="3"/>
  <c r="AF97" i="3" s="1"/>
  <c r="T97" i="3"/>
  <c r="AE97" i="3" s="1"/>
  <c r="AD97" i="3"/>
  <c r="AD101" i="3"/>
  <c r="T101" i="3"/>
  <c r="AE101" i="3" s="1"/>
  <c r="U101" i="3"/>
  <c r="AF101" i="3" s="1"/>
  <c r="U38" i="3"/>
  <c r="AF38" i="3" s="1"/>
  <c r="AD38" i="3"/>
  <c r="T38" i="3"/>
  <c r="AE38" i="3" s="1"/>
  <c r="AD130" i="3"/>
  <c r="T130" i="3"/>
  <c r="AE130" i="3" s="1"/>
  <c r="U130" i="3"/>
  <c r="AF130" i="3" s="1"/>
  <c r="AD122" i="3"/>
  <c r="T122" i="3"/>
  <c r="AE122" i="3" s="1"/>
  <c r="U122" i="3"/>
  <c r="AF122" i="3" s="1"/>
  <c r="U126" i="3"/>
  <c r="AF126" i="3" s="1"/>
  <c r="AD126" i="3"/>
  <c r="T126" i="3"/>
  <c r="AE126" i="3" s="1"/>
  <c r="T51" i="3"/>
  <c r="AE51" i="3" s="1"/>
  <c r="AD51" i="3"/>
  <c r="U51" i="3"/>
  <c r="AF51" i="3" s="1"/>
  <c r="AD50" i="3"/>
  <c r="T50" i="3"/>
  <c r="AE50" i="3" s="1"/>
  <c r="U50" i="3"/>
  <c r="AF50" i="3" s="1"/>
  <c r="U54" i="3"/>
  <c r="AF54" i="3" s="1"/>
  <c r="AD54" i="3"/>
  <c r="T54" i="3"/>
  <c r="AE54" i="3" s="1"/>
  <c r="T59" i="3"/>
  <c r="AE59" i="3" s="1"/>
  <c r="U59" i="3"/>
  <c r="AF59" i="3" s="1"/>
  <c r="AD59" i="3"/>
  <c r="AD49" i="3"/>
  <c r="U49" i="3"/>
  <c r="AF49" i="3" s="1"/>
  <c r="T49" i="3"/>
  <c r="AE49" i="3" s="1"/>
  <c r="AD53" i="3"/>
  <c r="T53" i="3"/>
  <c r="AE53" i="3" s="1"/>
  <c r="U53" i="3"/>
  <c r="AF53" i="3" s="1"/>
  <c r="AD18" i="3"/>
  <c r="U18" i="3"/>
  <c r="AF18" i="3" s="1"/>
  <c r="T18" i="3"/>
  <c r="AE18" i="3" s="1"/>
  <c r="U22" i="3"/>
  <c r="AF22" i="3" s="1"/>
  <c r="AD22" i="3"/>
  <c r="T22" i="3"/>
  <c r="AE22" i="3" s="1"/>
  <c r="T27" i="3"/>
  <c r="AE27" i="3" s="1"/>
  <c r="U27" i="3"/>
  <c r="AF27" i="3" s="1"/>
  <c r="AD27" i="3"/>
  <c r="AD33" i="3"/>
  <c r="U33" i="3"/>
  <c r="AF33" i="3" s="1"/>
  <c r="T33" i="3"/>
  <c r="AE33" i="3" s="1"/>
  <c r="AD37" i="3"/>
  <c r="T37" i="3"/>
  <c r="AE37" i="3" s="1"/>
  <c r="U37" i="3"/>
  <c r="AF37" i="3" s="1"/>
  <c r="T125" i="3"/>
  <c r="AE125" i="3" s="1"/>
  <c r="AD125" i="3"/>
  <c r="U125" i="3"/>
  <c r="AF125" i="3" s="1"/>
  <c r="AD66" i="3"/>
  <c r="T66" i="3"/>
  <c r="AE66" i="3" s="1"/>
  <c r="U66" i="3"/>
  <c r="AF66" i="3" s="1"/>
  <c r="U70" i="3"/>
  <c r="AF70" i="3" s="1"/>
  <c r="AD70" i="3"/>
  <c r="T70" i="3"/>
  <c r="AE70" i="3" s="1"/>
  <c r="T75" i="3"/>
  <c r="AE75" i="3" s="1"/>
  <c r="U75" i="3"/>
  <c r="AF75" i="3" s="1"/>
  <c r="AD75" i="3"/>
  <c r="AD67" i="3"/>
  <c r="T67" i="3"/>
  <c r="AE67" i="3" s="1"/>
  <c r="U67" i="3"/>
  <c r="AF67" i="3" s="1"/>
  <c r="U128" i="3"/>
  <c r="AF128" i="3" s="1"/>
  <c r="AD128" i="3"/>
  <c r="T128" i="3"/>
  <c r="AE128" i="3" s="1"/>
  <c r="AD48" i="3"/>
  <c r="U48" i="3"/>
  <c r="AF48" i="3" s="1"/>
  <c r="T48" i="3"/>
  <c r="AE48" i="3" s="1"/>
  <c r="U120" i="3"/>
  <c r="AF120" i="3" s="1"/>
  <c r="T120" i="3"/>
  <c r="AE120" i="3" s="1"/>
  <c r="AD120" i="3"/>
  <c r="AD84" i="3"/>
  <c r="U84" i="3"/>
  <c r="AF84" i="3" s="1"/>
  <c r="T84" i="3"/>
  <c r="AE84" i="3" s="1"/>
  <c r="AD119" i="3"/>
  <c r="U119" i="3"/>
  <c r="AF119" i="3" s="1"/>
  <c r="T119" i="3"/>
  <c r="AE119" i="3" s="1"/>
  <c r="AD42" i="3"/>
  <c r="T42" i="3"/>
  <c r="AE42" i="3" s="1"/>
  <c r="U42" i="3"/>
  <c r="AF42" i="3" s="1"/>
  <c r="AD56" i="3"/>
  <c r="U56" i="3"/>
  <c r="AF56" i="3" s="1"/>
  <c r="T56" i="3"/>
  <c r="AE56" i="3" s="1"/>
  <c r="T11" i="3"/>
  <c r="AE11" i="3" s="1"/>
  <c r="AD11" i="3"/>
  <c r="U11" i="3"/>
  <c r="AF11" i="3" s="1"/>
  <c r="Y11" i="3"/>
  <c r="Y37" i="3"/>
  <c r="N37" i="3"/>
  <c r="M37" i="3"/>
  <c r="M52" i="3"/>
  <c r="Y52" i="3"/>
  <c r="N52" i="3"/>
  <c r="Y122" i="3"/>
  <c r="M122" i="3"/>
  <c r="N122" i="3"/>
  <c r="Y86" i="3"/>
  <c r="N86" i="3"/>
  <c r="M86" i="3"/>
  <c r="N58" i="3"/>
  <c r="Y58" i="3"/>
  <c r="M58" i="3"/>
  <c r="N81" i="3"/>
  <c r="M81" i="3"/>
  <c r="Y81" i="3"/>
  <c r="M31" i="3"/>
  <c r="N31" i="3"/>
  <c r="Y31" i="3"/>
  <c r="N119" i="3"/>
  <c r="Y119" i="3"/>
  <c r="M119" i="3"/>
  <c r="Y63" i="3"/>
  <c r="N63" i="3"/>
  <c r="M63" i="3"/>
  <c r="N49" i="3"/>
  <c r="M49" i="3"/>
  <c r="Y49" i="3"/>
  <c r="Y120" i="3"/>
  <c r="M120" i="3"/>
  <c r="N120" i="3"/>
  <c r="Y72" i="3"/>
  <c r="N72" i="3"/>
  <c r="M72" i="3"/>
  <c r="M85" i="3"/>
  <c r="N85" i="3"/>
  <c r="Y85" i="3"/>
  <c r="M104" i="3"/>
  <c r="Y104" i="3"/>
  <c r="N104" i="3"/>
  <c r="N105" i="3"/>
  <c r="M105" i="3"/>
  <c r="Y105" i="3"/>
  <c r="N116" i="3"/>
  <c r="M116" i="3"/>
  <c r="Y116" i="3"/>
  <c r="Y111" i="3"/>
  <c r="M111" i="3"/>
  <c r="N111" i="3"/>
  <c r="M96" i="3"/>
  <c r="N96" i="3"/>
  <c r="Y96" i="3"/>
  <c r="Y125" i="3"/>
  <c r="N125" i="3"/>
  <c r="M125" i="3"/>
  <c r="Y118" i="3"/>
  <c r="M118" i="3"/>
  <c r="N118" i="3"/>
  <c r="N90" i="3"/>
  <c r="M90" i="3"/>
  <c r="Y90" i="3"/>
  <c r="Y46" i="3"/>
  <c r="M46" i="3"/>
  <c r="N46" i="3"/>
  <c r="M69" i="3"/>
  <c r="Y69" i="3"/>
  <c r="N69" i="3"/>
  <c r="M55" i="3"/>
  <c r="N55" i="3"/>
  <c r="Y55" i="3"/>
  <c r="Y128" i="3"/>
  <c r="N128" i="3"/>
  <c r="M128" i="3"/>
  <c r="Y61" i="3"/>
  <c r="M61" i="3"/>
  <c r="N61" i="3"/>
  <c r="Y45" i="3"/>
  <c r="M45" i="3"/>
  <c r="N45" i="3"/>
  <c r="M124" i="3"/>
  <c r="Y124" i="3"/>
  <c r="N124" i="3"/>
  <c r="N115" i="3"/>
  <c r="Y115" i="3"/>
  <c r="M115" i="3"/>
  <c r="Y62" i="3"/>
  <c r="M62" i="3"/>
  <c r="N62" i="3"/>
  <c r="M88" i="3"/>
  <c r="Y88" i="3"/>
  <c r="N88" i="3"/>
  <c r="N43" i="3"/>
  <c r="M43" i="3"/>
  <c r="Y43" i="3"/>
  <c r="M100" i="3"/>
  <c r="Y100" i="3"/>
  <c r="N100" i="3"/>
  <c r="M71" i="3"/>
  <c r="Y71" i="3"/>
  <c r="N71" i="3"/>
  <c r="Y102" i="3"/>
  <c r="N102" i="3"/>
  <c r="M102" i="3"/>
  <c r="N91" i="3"/>
  <c r="Y91" i="3"/>
  <c r="M91" i="3"/>
  <c r="N129" i="3"/>
  <c r="M129" i="3"/>
  <c r="Y129" i="3"/>
  <c r="N99" i="3"/>
  <c r="M99" i="3"/>
  <c r="Y99" i="3"/>
  <c r="M97" i="3"/>
  <c r="N97" i="3"/>
  <c r="Y97" i="3"/>
  <c r="N121" i="3"/>
  <c r="M121" i="3"/>
  <c r="Y121" i="3"/>
  <c r="N67" i="3"/>
  <c r="M67" i="3"/>
  <c r="Y67" i="3"/>
  <c r="Y78" i="3"/>
  <c r="N78" i="3"/>
  <c r="M78" i="3"/>
  <c r="N57" i="3"/>
  <c r="M57" i="3"/>
  <c r="Y57" i="3"/>
  <c r="N41" i="3"/>
  <c r="M41" i="3"/>
  <c r="Y41" i="3"/>
  <c r="M114" i="3"/>
  <c r="N114" i="3"/>
  <c r="Y114" i="3"/>
  <c r="N73" i="3"/>
  <c r="Y73" i="3"/>
  <c r="M73" i="3"/>
  <c r="Y39" i="3"/>
  <c r="M39" i="3"/>
  <c r="N39" i="3"/>
  <c r="M42" i="3"/>
  <c r="Y42" i="3"/>
  <c r="N42" i="3"/>
  <c r="N75" i="3"/>
  <c r="M75" i="3"/>
  <c r="Y75" i="3"/>
  <c r="M68" i="3"/>
  <c r="N68" i="3"/>
  <c r="Y68" i="3"/>
  <c r="M127" i="3"/>
  <c r="N127" i="3"/>
  <c r="Y127" i="3"/>
  <c r="M48" i="3"/>
  <c r="Y48" i="3"/>
  <c r="N48" i="3"/>
  <c r="N74" i="3"/>
  <c r="M74" i="3"/>
  <c r="Y74" i="3"/>
  <c r="N98" i="3"/>
  <c r="M98" i="3"/>
  <c r="Y98" i="3"/>
  <c r="M130" i="3"/>
  <c r="N130" i="3"/>
  <c r="Y130" i="3"/>
  <c r="Y54" i="3"/>
  <c r="N54" i="3"/>
  <c r="M54" i="3"/>
  <c r="M60" i="3"/>
  <c r="N60" i="3"/>
  <c r="Y60" i="3"/>
  <c r="N34" i="3"/>
  <c r="Y34" i="3"/>
  <c r="M34" i="3"/>
  <c r="Y53" i="3"/>
  <c r="N53" i="3"/>
  <c r="M53" i="3"/>
  <c r="M65" i="3"/>
  <c r="N65" i="3"/>
  <c r="Y65" i="3"/>
  <c r="M44" i="3"/>
  <c r="Y44" i="3"/>
  <c r="N44" i="3"/>
  <c r="M77" i="3"/>
  <c r="N77" i="3"/>
  <c r="Y77" i="3"/>
  <c r="Y101" i="3"/>
  <c r="N101" i="3"/>
  <c r="M101" i="3"/>
  <c r="Y117" i="3"/>
  <c r="N117" i="3"/>
  <c r="M117" i="3"/>
  <c r="Y109" i="3"/>
  <c r="N109" i="3"/>
  <c r="M109" i="3"/>
  <c r="M110" i="3"/>
  <c r="N110" i="3"/>
  <c r="Y110" i="3"/>
  <c r="M80" i="3"/>
  <c r="Y80" i="3"/>
  <c r="N80" i="3"/>
  <c r="Y112" i="3"/>
  <c r="M112" i="3"/>
  <c r="N112" i="3"/>
  <c r="N51" i="3"/>
  <c r="M51" i="3"/>
  <c r="Y51" i="3"/>
  <c r="Y108" i="3"/>
  <c r="M108" i="3"/>
  <c r="N108" i="3"/>
  <c r="N126" i="3"/>
  <c r="Y126" i="3"/>
  <c r="M126" i="3"/>
  <c r="M32" i="3"/>
  <c r="N32" i="3"/>
  <c r="Y32" i="3"/>
  <c r="M94" i="3"/>
  <c r="N94" i="3"/>
  <c r="Y94" i="3"/>
  <c r="M92" i="3"/>
  <c r="N92" i="3"/>
  <c r="Y92" i="3"/>
  <c r="M123" i="3"/>
  <c r="Y123" i="3"/>
  <c r="N123" i="3"/>
  <c r="N50" i="3"/>
  <c r="Y50" i="3"/>
  <c r="M50" i="3"/>
  <c r="Y33" i="3"/>
  <c r="M33" i="3"/>
  <c r="N33" i="3"/>
  <c r="N107" i="3"/>
  <c r="M107" i="3"/>
  <c r="Y107" i="3"/>
  <c r="M79" i="3"/>
  <c r="Y79" i="3"/>
  <c r="N79" i="3"/>
  <c r="M56" i="3"/>
  <c r="Y56" i="3"/>
  <c r="N56" i="3"/>
  <c r="N83" i="3"/>
  <c r="M83" i="3"/>
  <c r="Y83" i="3"/>
  <c r="M103" i="3"/>
  <c r="Y103" i="3"/>
  <c r="N103" i="3"/>
  <c r="N89" i="3"/>
  <c r="M89" i="3"/>
  <c r="Y89" i="3"/>
  <c r="Y76" i="3"/>
  <c r="M76" i="3"/>
  <c r="N76" i="3"/>
  <c r="M40" i="3"/>
  <c r="Y40" i="3"/>
  <c r="N40" i="3"/>
  <c r="Y106" i="3"/>
  <c r="M106" i="3"/>
  <c r="N106" i="3"/>
  <c r="N113" i="3"/>
  <c r="M113" i="3"/>
  <c r="Y113" i="3"/>
  <c r="M59" i="3"/>
  <c r="Y59" i="3"/>
  <c r="N59" i="3"/>
  <c r="M36" i="3"/>
  <c r="Y36" i="3"/>
  <c r="N36" i="3"/>
  <c r="Y70" i="3"/>
  <c r="M70" i="3"/>
  <c r="N70" i="3"/>
  <c r="Y95" i="3"/>
  <c r="N95" i="3"/>
  <c r="M95" i="3"/>
  <c r="M47" i="3"/>
  <c r="Y47" i="3"/>
  <c r="N47" i="3"/>
  <c r="N66" i="3"/>
  <c r="M66" i="3"/>
  <c r="Y66" i="3"/>
  <c r="N35" i="3"/>
  <c r="M35" i="3"/>
  <c r="Y35" i="3"/>
  <c r="M87" i="3"/>
  <c r="Y87" i="3"/>
  <c r="N87" i="3"/>
  <c r="Y93" i="3"/>
  <c r="M93" i="3"/>
  <c r="N93" i="3"/>
  <c r="N82" i="3"/>
  <c r="M82" i="3"/>
  <c r="Y82" i="3"/>
  <c r="M64" i="3"/>
  <c r="Y64" i="3"/>
  <c r="N64" i="3"/>
  <c r="M84" i="3"/>
  <c r="Y84" i="3"/>
  <c r="N84" i="3"/>
  <c r="Y38" i="3"/>
  <c r="N38" i="3"/>
  <c r="M38" i="3"/>
  <c r="N13" i="3"/>
  <c r="M13" i="3"/>
  <c r="M17" i="3"/>
  <c r="N17" i="3"/>
  <c r="N14" i="3"/>
  <c r="M14" i="3"/>
  <c r="M18" i="3"/>
  <c r="N18" i="3"/>
  <c r="M27" i="3"/>
  <c r="N27" i="3"/>
  <c r="N30" i="3"/>
  <c r="M30" i="3"/>
  <c r="N28" i="3"/>
  <c r="M28" i="3"/>
  <c r="M24" i="3"/>
  <c r="N24" i="3"/>
  <c r="M23" i="3"/>
  <c r="N23" i="3"/>
  <c r="N20" i="3"/>
  <c r="M20" i="3"/>
  <c r="N11" i="3"/>
  <c r="M11" i="3"/>
  <c r="N29" i="3"/>
  <c r="M29" i="3"/>
  <c r="N19" i="3"/>
  <c r="M19" i="3"/>
  <c r="M25" i="3"/>
  <c r="N25" i="3"/>
  <c r="M16" i="3"/>
  <c r="N16" i="3"/>
  <c r="M26" i="3"/>
  <c r="N26" i="3"/>
  <c r="M22" i="3"/>
  <c r="N22" i="3"/>
  <c r="N21" i="3"/>
  <c r="M21" i="3"/>
  <c r="M15" i="3"/>
  <c r="N15" i="3"/>
  <c r="N12" i="3"/>
  <c r="M12" i="3"/>
  <c r="AY11" i="3" l="1"/>
  <c r="AY27" i="3"/>
  <c r="AY35" i="3"/>
  <c r="AY43" i="3"/>
  <c r="AY51" i="3"/>
  <c r="AY59" i="3"/>
  <c r="AY67" i="3"/>
  <c r="AY75" i="3"/>
  <c r="AY83" i="3"/>
  <c r="AY91" i="3"/>
  <c r="AY99" i="3"/>
  <c r="AY107" i="3"/>
  <c r="AY115" i="3"/>
  <c r="AY123" i="3"/>
  <c r="AY12" i="3"/>
  <c r="AY20" i="3"/>
  <c r="AY28" i="3"/>
  <c r="AY36" i="3"/>
  <c r="AY44" i="3"/>
  <c r="AY52" i="3"/>
  <c r="AY60" i="3"/>
  <c r="AY68" i="3"/>
  <c r="AY100" i="3"/>
  <c r="AY53" i="3"/>
  <c r="AY117" i="3"/>
  <c r="AY13" i="3"/>
  <c r="AY21" i="3"/>
  <c r="AY29" i="3"/>
  <c r="AY37" i="3"/>
  <c r="AY45" i="3"/>
  <c r="AY85" i="3"/>
  <c r="AY14" i="3"/>
  <c r="AY22" i="3"/>
  <c r="AY30" i="3"/>
  <c r="AY38" i="3"/>
  <c r="AY46" i="3"/>
  <c r="AY54" i="3"/>
  <c r="AY62" i="3"/>
  <c r="AY70" i="3"/>
  <c r="AY78" i="3"/>
  <c r="AY86" i="3"/>
  <c r="AY94" i="3"/>
  <c r="AY102" i="3"/>
  <c r="AY110" i="3"/>
  <c r="AY118" i="3"/>
  <c r="AY126" i="3"/>
  <c r="AY93" i="3"/>
  <c r="AY15" i="3"/>
  <c r="AY23" i="3"/>
  <c r="AY31" i="3"/>
  <c r="AY39" i="3"/>
  <c r="AY47" i="3"/>
  <c r="AY55" i="3"/>
  <c r="AY63" i="3"/>
  <c r="AY71" i="3"/>
  <c r="AY79" i="3"/>
  <c r="AY87" i="3"/>
  <c r="AY95" i="3"/>
  <c r="AY103" i="3"/>
  <c r="AY111" i="3"/>
  <c r="AY119" i="3"/>
  <c r="AY127" i="3"/>
  <c r="AY34" i="3"/>
  <c r="AY50" i="3"/>
  <c r="AY74" i="3"/>
  <c r="AY106" i="3"/>
  <c r="AY122" i="3"/>
  <c r="AY84" i="3"/>
  <c r="AY116" i="3"/>
  <c r="AY69" i="3"/>
  <c r="AY109" i="3"/>
  <c r="AY16" i="3"/>
  <c r="AY24" i="3"/>
  <c r="AY32" i="3"/>
  <c r="AY40" i="3"/>
  <c r="AY48" i="3"/>
  <c r="AY56" i="3"/>
  <c r="AY64" i="3"/>
  <c r="AY72" i="3"/>
  <c r="AY80" i="3"/>
  <c r="AY88" i="3"/>
  <c r="AY96" i="3"/>
  <c r="AY104" i="3"/>
  <c r="AY112" i="3"/>
  <c r="AY120" i="3"/>
  <c r="AY128" i="3"/>
  <c r="AY26" i="3"/>
  <c r="AY42" i="3"/>
  <c r="AY66" i="3"/>
  <c r="AY90" i="3"/>
  <c r="AY114" i="3"/>
  <c r="AY92" i="3"/>
  <c r="AY108" i="3"/>
  <c r="AY61" i="3"/>
  <c r="AY125" i="3"/>
  <c r="AY17" i="3"/>
  <c r="AY25" i="3"/>
  <c r="AY33" i="3"/>
  <c r="AY41" i="3"/>
  <c r="AY49" i="3"/>
  <c r="AY57" i="3"/>
  <c r="AY65" i="3"/>
  <c r="AY73" i="3"/>
  <c r="AY81" i="3"/>
  <c r="AY89" i="3"/>
  <c r="AY97" i="3"/>
  <c r="AY105" i="3"/>
  <c r="AY113" i="3"/>
  <c r="AY121" i="3"/>
  <c r="AY129" i="3"/>
  <c r="AY58" i="3"/>
  <c r="AY82" i="3"/>
  <c r="AY98" i="3"/>
  <c r="AY130" i="3"/>
  <c r="AY76" i="3"/>
  <c r="AY124" i="3"/>
  <c r="AY77" i="3"/>
  <c r="AY101" i="3"/>
  <c r="BB7" i="3"/>
  <c r="AY18" i="3" s="1"/>
  <c r="BJ11" i="3"/>
  <c r="BR11" i="3" s="1"/>
  <c r="BQ19" i="3"/>
  <c r="BR19" i="3"/>
  <c r="BQ30" i="3"/>
  <c r="BR30" i="3"/>
  <c r="BQ28" i="3"/>
  <c r="BR28" i="3"/>
  <c r="BQ15" i="3"/>
  <c r="BR15" i="3"/>
  <c r="BQ23" i="3"/>
  <c r="BR23" i="3"/>
  <c r="BQ29" i="3"/>
  <c r="BR29" i="3"/>
  <c r="BQ27" i="3"/>
  <c r="BR27" i="3"/>
  <c r="BQ21" i="3"/>
  <c r="BR21" i="3"/>
  <c r="BQ16" i="3"/>
  <c r="BR16" i="3"/>
  <c r="BQ14" i="3"/>
  <c r="BR14" i="3"/>
  <c r="BQ20" i="3"/>
  <c r="BR20" i="3"/>
  <c r="BQ12" i="3"/>
  <c r="BR12" i="3"/>
  <c r="BQ13" i="3"/>
  <c r="BR13" i="3"/>
  <c r="BQ17" i="3"/>
  <c r="BR17" i="3"/>
  <c r="BQ24" i="3"/>
  <c r="BR24" i="3"/>
  <c r="BQ22" i="3"/>
  <c r="BR22" i="3"/>
  <c r="BQ25" i="3"/>
  <c r="BR25" i="3"/>
  <c r="BQ18" i="3"/>
  <c r="BR18" i="3"/>
  <c r="BQ26" i="3"/>
  <c r="BR26" i="3"/>
  <c r="BJ35" i="3"/>
  <c r="BJ76" i="3"/>
  <c r="BJ99" i="3"/>
  <c r="BJ72" i="3"/>
  <c r="BJ81" i="3"/>
  <c r="BJ86" i="3"/>
  <c r="BL13" i="3"/>
  <c r="BP13" i="3" s="1"/>
  <c r="BL12" i="3"/>
  <c r="BP12" i="3" s="1"/>
  <c r="BK26" i="3"/>
  <c r="BO26" i="3" s="1"/>
  <c r="BL26" i="3"/>
  <c r="BP26" i="3" s="1"/>
  <c r="BK19" i="3"/>
  <c r="BO19" i="3" s="1"/>
  <c r="BL19" i="3"/>
  <c r="BP19" i="3" s="1"/>
  <c r="BJ101" i="3"/>
  <c r="BJ107" i="3"/>
  <c r="BJ112" i="3"/>
  <c r="BJ100" i="3"/>
  <c r="BJ118" i="3"/>
  <c r="BJ89" i="3"/>
  <c r="BJ109" i="3"/>
  <c r="BJ127" i="3"/>
  <c r="BJ73" i="3"/>
  <c r="BJ57" i="3"/>
  <c r="BJ128" i="3"/>
  <c r="BJ111" i="3"/>
  <c r="BJ104" i="3"/>
  <c r="BJ63" i="3"/>
  <c r="BJ37" i="3"/>
  <c r="BJ75" i="3"/>
  <c r="BJ36" i="3"/>
  <c r="BJ84" i="3"/>
  <c r="BJ106" i="3"/>
  <c r="BJ123" i="3"/>
  <c r="BJ32" i="3"/>
  <c r="BJ108" i="3"/>
  <c r="BJ80" i="3"/>
  <c r="BJ121" i="3"/>
  <c r="BJ43" i="3"/>
  <c r="BJ62" i="3"/>
  <c r="BJ55" i="3"/>
  <c r="BJ46" i="3"/>
  <c r="BJ116" i="3"/>
  <c r="BL30" i="3"/>
  <c r="BP30" i="3" s="1"/>
  <c r="BK30" i="3"/>
  <c r="BO30" i="3" s="1"/>
  <c r="BL28" i="3"/>
  <c r="BP28" i="3" s="1"/>
  <c r="BK28" i="3"/>
  <c r="BO28" i="3" s="1"/>
  <c r="BK15" i="3"/>
  <c r="BK23" i="3"/>
  <c r="BO23" i="3" s="1"/>
  <c r="BL23" i="3"/>
  <c r="BP23" i="3" s="1"/>
  <c r="BK29" i="3"/>
  <c r="BO29" i="3" s="1"/>
  <c r="BL29" i="3"/>
  <c r="BP29" i="3" s="1"/>
  <c r="BJ82" i="3"/>
  <c r="BJ83" i="3"/>
  <c r="BJ94" i="3"/>
  <c r="BJ48" i="3"/>
  <c r="BJ66" i="3"/>
  <c r="BJ95" i="3"/>
  <c r="BJ59" i="3"/>
  <c r="BJ56" i="3"/>
  <c r="BJ51" i="3"/>
  <c r="BJ53" i="3"/>
  <c r="BJ74" i="3"/>
  <c r="BJ42" i="3"/>
  <c r="BJ114" i="3"/>
  <c r="BJ129" i="3"/>
  <c r="BJ102" i="3"/>
  <c r="BJ45" i="3"/>
  <c r="BJ90" i="3"/>
  <c r="BJ125" i="3"/>
  <c r="BJ85" i="3"/>
  <c r="BJ120" i="3"/>
  <c r="BJ119" i="3"/>
  <c r="BJ122" i="3"/>
  <c r="BJ47" i="3"/>
  <c r="BJ50" i="3"/>
  <c r="BJ39" i="3"/>
  <c r="BJ38" i="3"/>
  <c r="BJ77" i="3"/>
  <c r="BJ93" i="3"/>
  <c r="BJ40" i="3"/>
  <c r="BJ92" i="3"/>
  <c r="BJ110" i="3"/>
  <c r="BJ117" i="3"/>
  <c r="BJ44" i="3"/>
  <c r="BJ54" i="3"/>
  <c r="BJ68" i="3"/>
  <c r="BJ115" i="3"/>
  <c r="BJ96" i="3"/>
  <c r="BJ49" i="3"/>
  <c r="BJ58" i="3"/>
  <c r="BK27" i="3"/>
  <c r="BO27" i="3" s="1"/>
  <c r="BL27" i="3"/>
  <c r="BP27" i="3" s="1"/>
  <c r="BK21" i="3"/>
  <c r="BO21" i="3" s="1"/>
  <c r="BL21" i="3"/>
  <c r="BP21" i="3" s="1"/>
  <c r="BK16" i="3"/>
  <c r="BL14" i="3"/>
  <c r="BL20" i="3"/>
  <c r="BP20" i="3" s="1"/>
  <c r="BK20" i="3"/>
  <c r="BO20" i="3" s="1"/>
  <c r="BJ64" i="3"/>
  <c r="BJ113" i="3"/>
  <c r="BJ103" i="3"/>
  <c r="BJ33" i="3"/>
  <c r="BJ34" i="3"/>
  <c r="BJ130" i="3"/>
  <c r="BJ97" i="3"/>
  <c r="BJ71" i="3"/>
  <c r="BJ105" i="3"/>
  <c r="BJ31" i="3"/>
  <c r="BJ52" i="3"/>
  <c r="BJ98" i="3"/>
  <c r="BJ87" i="3"/>
  <c r="BJ70" i="3"/>
  <c r="BJ79" i="3"/>
  <c r="BJ126" i="3"/>
  <c r="BJ65" i="3"/>
  <c r="BJ41" i="3"/>
  <c r="BJ78" i="3"/>
  <c r="BJ88" i="3"/>
  <c r="BJ61" i="3"/>
  <c r="BJ69" i="3"/>
  <c r="BK17" i="3"/>
  <c r="BK24" i="3"/>
  <c r="BO24" i="3" s="1"/>
  <c r="BL24" i="3"/>
  <c r="BP24" i="3" s="1"/>
  <c r="BK22" i="3"/>
  <c r="BO22" i="3" s="1"/>
  <c r="BL22" i="3"/>
  <c r="BP22" i="3" s="1"/>
  <c r="BK25" i="3"/>
  <c r="BO25" i="3" s="1"/>
  <c r="BL25" i="3"/>
  <c r="BP25" i="3" s="1"/>
  <c r="BK18" i="3"/>
  <c r="BO18" i="3" s="1"/>
  <c r="BJ60" i="3"/>
  <c r="BJ67" i="3"/>
  <c r="BJ91" i="3"/>
  <c r="BJ124" i="3"/>
  <c r="AL21" i="3"/>
  <c r="AK21" i="3"/>
  <c r="AM21" i="3"/>
  <c r="AG35" i="3"/>
  <c r="AH35" i="3" s="1"/>
  <c r="M43" i="1" s="1"/>
  <c r="L43" i="1"/>
  <c r="Z35" i="3"/>
  <c r="L90" i="1"/>
  <c r="Z82" i="3"/>
  <c r="AG82" i="3"/>
  <c r="AH82" i="3" s="1"/>
  <c r="M90" i="1" s="1"/>
  <c r="L78" i="1"/>
  <c r="AG70" i="3"/>
  <c r="AH70" i="3" s="1"/>
  <c r="M78" i="1" s="1"/>
  <c r="Z70" i="3"/>
  <c r="L97" i="1"/>
  <c r="AG89" i="3"/>
  <c r="AH89" i="3" s="1"/>
  <c r="M97" i="1" s="1"/>
  <c r="Z89" i="3"/>
  <c r="AG92" i="3"/>
  <c r="AH92" i="3" s="1"/>
  <c r="M100" i="1" s="1"/>
  <c r="L100" i="1"/>
  <c r="Z92" i="3"/>
  <c r="L75" i="1"/>
  <c r="AG67" i="3"/>
  <c r="AH67" i="3" s="1"/>
  <c r="M75" i="1" s="1"/>
  <c r="Z67" i="3"/>
  <c r="L46" i="1"/>
  <c r="AG38" i="3"/>
  <c r="AH38" i="3" s="1"/>
  <c r="M46" i="1" s="1"/>
  <c r="Z38" i="3"/>
  <c r="Z84" i="3"/>
  <c r="AG84" i="3"/>
  <c r="AH84" i="3" s="1"/>
  <c r="M92" i="1" s="1"/>
  <c r="L92" i="1"/>
  <c r="AG87" i="3"/>
  <c r="AH87" i="3" s="1"/>
  <c r="M95" i="1" s="1"/>
  <c r="L95" i="1"/>
  <c r="Z87" i="3"/>
  <c r="AG47" i="3"/>
  <c r="AH47" i="3" s="1"/>
  <c r="M55" i="1" s="1"/>
  <c r="L55" i="1"/>
  <c r="Z47" i="3"/>
  <c r="Z59" i="3"/>
  <c r="L67" i="1"/>
  <c r="AG59" i="3"/>
  <c r="AH59" i="3" s="1"/>
  <c r="M67" i="1" s="1"/>
  <c r="AG50" i="3"/>
  <c r="AH50" i="3" s="1"/>
  <c r="M58" i="1" s="1"/>
  <c r="L58" i="1"/>
  <c r="Z50" i="3"/>
  <c r="AG60" i="3"/>
  <c r="AH60" i="3" s="1"/>
  <c r="M68" i="1" s="1"/>
  <c r="Z60" i="3"/>
  <c r="L68" i="1"/>
  <c r="L65" i="1"/>
  <c r="AG57" i="3"/>
  <c r="AH57" i="3" s="1"/>
  <c r="M65" i="1" s="1"/>
  <c r="Z57" i="3"/>
  <c r="AG97" i="3"/>
  <c r="AH97" i="3" s="1"/>
  <c r="M105" i="1" s="1"/>
  <c r="Z97" i="3"/>
  <c r="L105" i="1"/>
  <c r="AG55" i="3"/>
  <c r="AH55" i="3" s="1"/>
  <c r="M63" i="1" s="1"/>
  <c r="L63" i="1"/>
  <c r="Z55" i="3"/>
  <c r="AG46" i="3"/>
  <c r="AH46" i="3" s="1"/>
  <c r="M54" i="1" s="1"/>
  <c r="L54" i="1"/>
  <c r="Z46" i="3"/>
  <c r="L112" i="1"/>
  <c r="Z104" i="3"/>
  <c r="AG104" i="3"/>
  <c r="AH104" i="3" s="1"/>
  <c r="M112" i="1" s="1"/>
  <c r="Z120" i="3"/>
  <c r="L128" i="1"/>
  <c r="AG120" i="3"/>
  <c r="AH120" i="3" s="1"/>
  <c r="M128" i="1" s="1"/>
  <c r="L127" i="1"/>
  <c r="AG119" i="3"/>
  <c r="AH119" i="3" s="1"/>
  <c r="M127" i="1" s="1"/>
  <c r="Z119" i="3"/>
  <c r="L121" i="1"/>
  <c r="AG113" i="3"/>
  <c r="AH113" i="3" s="1"/>
  <c r="M121" i="1" s="1"/>
  <c r="Z113" i="3"/>
  <c r="AG40" i="3"/>
  <c r="AH40" i="3" s="1"/>
  <c r="M48" i="1" s="1"/>
  <c r="L48" i="1"/>
  <c r="Z40" i="3"/>
  <c r="Z79" i="3"/>
  <c r="L87" i="1"/>
  <c r="AG79" i="3"/>
  <c r="AH79" i="3" s="1"/>
  <c r="M87" i="1" s="1"/>
  <c r="Z108" i="3"/>
  <c r="AG108" i="3"/>
  <c r="AH108" i="3" s="1"/>
  <c r="M116" i="1" s="1"/>
  <c r="L116" i="1"/>
  <c r="L125" i="1"/>
  <c r="AG117" i="3"/>
  <c r="AH117" i="3" s="1"/>
  <c r="M125" i="1" s="1"/>
  <c r="Z117" i="3"/>
  <c r="AG77" i="3"/>
  <c r="AH77" i="3" s="1"/>
  <c r="M85" i="1" s="1"/>
  <c r="Z77" i="3"/>
  <c r="L85" i="1"/>
  <c r="L106" i="1"/>
  <c r="Z98" i="3"/>
  <c r="AG98" i="3"/>
  <c r="AH98" i="3" s="1"/>
  <c r="M106" i="1" s="1"/>
  <c r="L76" i="1"/>
  <c r="AG68" i="3"/>
  <c r="AH68" i="3" s="1"/>
  <c r="M76" i="1" s="1"/>
  <c r="Z68" i="3"/>
  <c r="AG75" i="3"/>
  <c r="AH75" i="3" s="1"/>
  <c r="M83" i="1" s="1"/>
  <c r="L83" i="1"/>
  <c r="Z75" i="3"/>
  <c r="Z100" i="3"/>
  <c r="AG100" i="3"/>
  <c r="AH100" i="3" s="1"/>
  <c r="M108" i="1" s="1"/>
  <c r="L108" i="1"/>
  <c r="AG31" i="3"/>
  <c r="AH31" i="3" s="1"/>
  <c r="M39" i="1" s="1"/>
  <c r="Z31" i="3"/>
  <c r="L39" i="1"/>
  <c r="Z81" i="3"/>
  <c r="L89" i="1"/>
  <c r="AG81" i="3"/>
  <c r="AH81" i="3" s="1"/>
  <c r="M89" i="1" s="1"/>
  <c r="AG80" i="3"/>
  <c r="AH80" i="3" s="1"/>
  <c r="M88" i="1" s="1"/>
  <c r="L88" i="1"/>
  <c r="Z80" i="3"/>
  <c r="Z65" i="3"/>
  <c r="AG65" i="3"/>
  <c r="AH65" i="3" s="1"/>
  <c r="M73" i="1" s="1"/>
  <c r="L73" i="1"/>
  <c r="L51" i="1"/>
  <c r="AG43" i="3"/>
  <c r="AH43" i="3" s="1"/>
  <c r="M51" i="1" s="1"/>
  <c r="Z43" i="3"/>
  <c r="L103" i="1"/>
  <c r="AG95" i="3"/>
  <c r="AH95" i="3" s="1"/>
  <c r="M103" i="1" s="1"/>
  <c r="Z95" i="3"/>
  <c r="AG36" i="3"/>
  <c r="AH36" i="3" s="1"/>
  <c r="M44" i="1" s="1"/>
  <c r="L44" i="1"/>
  <c r="Z36" i="3"/>
  <c r="L111" i="1"/>
  <c r="AG103" i="3"/>
  <c r="AH103" i="3" s="1"/>
  <c r="M111" i="1" s="1"/>
  <c r="Z103" i="3"/>
  <c r="L91" i="1"/>
  <c r="AG83" i="3"/>
  <c r="AH83" i="3" s="1"/>
  <c r="M91" i="1" s="1"/>
  <c r="Z83" i="3"/>
  <c r="L102" i="1"/>
  <c r="Z94" i="3"/>
  <c r="AG94" i="3"/>
  <c r="AH94" i="3" s="1"/>
  <c r="M102" i="1" s="1"/>
  <c r="Z54" i="3"/>
  <c r="AG54" i="3"/>
  <c r="AH54" i="3" s="1"/>
  <c r="M62" i="1" s="1"/>
  <c r="L62" i="1"/>
  <c r="L107" i="1"/>
  <c r="AG99" i="3"/>
  <c r="AH99" i="3" s="1"/>
  <c r="M107" i="1" s="1"/>
  <c r="Z99" i="3"/>
  <c r="Z61" i="3"/>
  <c r="L69" i="1"/>
  <c r="AG61" i="3"/>
  <c r="AH61" i="3" s="1"/>
  <c r="M69" i="1" s="1"/>
  <c r="AG96" i="3"/>
  <c r="AH96" i="3" s="1"/>
  <c r="M104" i="1" s="1"/>
  <c r="Z96" i="3"/>
  <c r="L104" i="1"/>
  <c r="L66" i="1"/>
  <c r="AG58" i="3"/>
  <c r="AH58" i="3" s="1"/>
  <c r="M66" i="1" s="1"/>
  <c r="Z58" i="3"/>
  <c r="L45" i="1"/>
  <c r="AG37" i="3"/>
  <c r="AH37" i="3" s="1"/>
  <c r="M45" i="1" s="1"/>
  <c r="Z37" i="3"/>
  <c r="Z109" i="3"/>
  <c r="L117" i="1"/>
  <c r="AG109" i="3"/>
  <c r="AH109" i="3" s="1"/>
  <c r="M117" i="1" s="1"/>
  <c r="Z127" i="3"/>
  <c r="L135" i="1"/>
  <c r="AG127" i="3"/>
  <c r="AH127" i="3" s="1"/>
  <c r="M135" i="1" s="1"/>
  <c r="L74" i="1"/>
  <c r="Z66" i="3"/>
  <c r="AG66" i="3"/>
  <c r="AH66" i="3" s="1"/>
  <c r="M74" i="1" s="1"/>
  <c r="L115" i="1"/>
  <c r="Z107" i="3"/>
  <c r="AG107" i="3"/>
  <c r="AH107" i="3" s="1"/>
  <c r="M115" i="1" s="1"/>
  <c r="AG123" i="3"/>
  <c r="AH123" i="3" s="1"/>
  <c r="M131" i="1" s="1"/>
  <c r="L131" i="1"/>
  <c r="Z123" i="3"/>
  <c r="AG34" i="3"/>
  <c r="AH34" i="3" s="1"/>
  <c r="M42" i="1" s="1"/>
  <c r="L42" i="1"/>
  <c r="Z34" i="3"/>
  <c r="Z48" i="3"/>
  <c r="AG48" i="3"/>
  <c r="AH48" i="3" s="1"/>
  <c r="M56" i="1" s="1"/>
  <c r="L56" i="1"/>
  <c r="L122" i="1"/>
  <c r="Z114" i="3"/>
  <c r="AG114" i="3"/>
  <c r="AH114" i="3" s="1"/>
  <c r="M122" i="1" s="1"/>
  <c r="AG129" i="3"/>
  <c r="AH129" i="3" s="1"/>
  <c r="M137" i="1" s="1"/>
  <c r="Z129" i="3"/>
  <c r="L137" i="1"/>
  <c r="L79" i="1"/>
  <c r="AG71" i="3"/>
  <c r="AH71" i="3" s="1"/>
  <c r="M79" i="1" s="1"/>
  <c r="Z71" i="3"/>
  <c r="AG128" i="3"/>
  <c r="AH128" i="3" s="1"/>
  <c r="M136" i="1" s="1"/>
  <c r="Z128" i="3"/>
  <c r="L136" i="1"/>
  <c r="L77" i="1"/>
  <c r="Z69" i="3"/>
  <c r="AG69" i="3"/>
  <c r="AH69" i="3" s="1"/>
  <c r="M77" i="1" s="1"/>
  <c r="L98" i="1"/>
  <c r="AG90" i="3"/>
  <c r="AH90" i="3" s="1"/>
  <c r="M98" i="1" s="1"/>
  <c r="Z90" i="3"/>
  <c r="AG85" i="3"/>
  <c r="AH85" i="3" s="1"/>
  <c r="M93" i="1" s="1"/>
  <c r="L93" i="1"/>
  <c r="Z85" i="3"/>
  <c r="Z49" i="3"/>
  <c r="AG49" i="3"/>
  <c r="AH49" i="3" s="1"/>
  <c r="M57" i="1" s="1"/>
  <c r="L57" i="1"/>
  <c r="Z52" i="3"/>
  <c r="AG52" i="3"/>
  <c r="AH52" i="3" s="1"/>
  <c r="M60" i="1" s="1"/>
  <c r="L60" i="1"/>
  <c r="AG56" i="3"/>
  <c r="AH56" i="3" s="1"/>
  <c r="M64" i="1" s="1"/>
  <c r="Z56" i="3"/>
  <c r="L64" i="1"/>
  <c r="AG45" i="3"/>
  <c r="AH45" i="3" s="1"/>
  <c r="M53" i="1" s="1"/>
  <c r="Z45" i="3"/>
  <c r="L53" i="1"/>
  <c r="AG93" i="3"/>
  <c r="AH93" i="3" s="1"/>
  <c r="M101" i="1" s="1"/>
  <c r="Z93" i="3"/>
  <c r="L101" i="1"/>
  <c r="AG51" i="3"/>
  <c r="AH51" i="3" s="1"/>
  <c r="M59" i="1" s="1"/>
  <c r="L59" i="1"/>
  <c r="Z51" i="3"/>
  <c r="AG101" i="3"/>
  <c r="AH101" i="3" s="1"/>
  <c r="M109" i="1" s="1"/>
  <c r="L109" i="1"/>
  <c r="Z101" i="3"/>
  <c r="AG44" i="3"/>
  <c r="AH44" i="3" s="1"/>
  <c r="M52" i="1" s="1"/>
  <c r="Z44" i="3"/>
  <c r="L52" i="1"/>
  <c r="L129" i="1"/>
  <c r="AG121" i="3"/>
  <c r="AH121" i="3" s="1"/>
  <c r="M129" i="1" s="1"/>
  <c r="Z121" i="3"/>
  <c r="L132" i="1"/>
  <c r="AG124" i="3"/>
  <c r="AH124" i="3" s="1"/>
  <c r="M132" i="1" s="1"/>
  <c r="Z124" i="3"/>
  <c r="Z118" i="3"/>
  <c r="L126" i="1"/>
  <c r="AG118" i="3"/>
  <c r="AH118" i="3" s="1"/>
  <c r="M126" i="1" s="1"/>
  <c r="L119" i="1"/>
  <c r="AG111" i="3"/>
  <c r="AH111" i="3" s="1"/>
  <c r="M119" i="1" s="1"/>
  <c r="Z111" i="3"/>
  <c r="AG105" i="3"/>
  <c r="AH105" i="3" s="1"/>
  <c r="M113" i="1" s="1"/>
  <c r="L113" i="1"/>
  <c r="Z105" i="3"/>
  <c r="AG72" i="3"/>
  <c r="AH72" i="3" s="1"/>
  <c r="M80" i="1" s="1"/>
  <c r="Z72" i="3"/>
  <c r="L80" i="1"/>
  <c r="L130" i="1"/>
  <c r="AG122" i="3"/>
  <c r="AH122" i="3" s="1"/>
  <c r="M130" i="1" s="1"/>
  <c r="Z122" i="3"/>
  <c r="Z106" i="3"/>
  <c r="AG106" i="3"/>
  <c r="AH106" i="3" s="1"/>
  <c r="M114" i="1" s="1"/>
  <c r="L114" i="1"/>
  <c r="AG76" i="3"/>
  <c r="AH76" i="3" s="1"/>
  <c r="M84" i="1" s="1"/>
  <c r="L84" i="1"/>
  <c r="Z76" i="3"/>
  <c r="Z32" i="3"/>
  <c r="AG32" i="3"/>
  <c r="AH32" i="3" s="1"/>
  <c r="M40" i="1" s="1"/>
  <c r="L40" i="1"/>
  <c r="Z53" i="3"/>
  <c r="AG53" i="3"/>
  <c r="AH53" i="3" s="1"/>
  <c r="M61" i="1" s="1"/>
  <c r="L61" i="1"/>
  <c r="L50" i="1"/>
  <c r="AG42" i="3"/>
  <c r="AH42" i="3" s="1"/>
  <c r="M50" i="1" s="1"/>
  <c r="Z42" i="3"/>
  <c r="L47" i="1"/>
  <c r="AG39" i="3"/>
  <c r="AH39" i="3" s="1"/>
  <c r="M47" i="1" s="1"/>
  <c r="Z39" i="3"/>
  <c r="Z73" i="3"/>
  <c r="AG73" i="3"/>
  <c r="AH73" i="3" s="1"/>
  <c r="M81" i="1" s="1"/>
  <c r="L81" i="1"/>
  <c r="Z41" i="3"/>
  <c r="L49" i="1"/>
  <c r="AG41" i="3"/>
  <c r="AH41" i="3" s="1"/>
  <c r="M49" i="1" s="1"/>
  <c r="AG78" i="3"/>
  <c r="AH78" i="3" s="1"/>
  <c r="M86" i="1" s="1"/>
  <c r="L86" i="1"/>
  <c r="Z78" i="3"/>
  <c r="AG91" i="3"/>
  <c r="AH91" i="3" s="1"/>
  <c r="M99" i="1" s="1"/>
  <c r="L99" i="1"/>
  <c r="Z91" i="3"/>
  <c r="AG88" i="3"/>
  <c r="AH88" i="3" s="1"/>
  <c r="M96" i="1" s="1"/>
  <c r="Z88" i="3"/>
  <c r="L96" i="1"/>
  <c r="AG116" i="3"/>
  <c r="AH116" i="3" s="1"/>
  <c r="M124" i="1" s="1"/>
  <c r="Z116" i="3"/>
  <c r="L124" i="1"/>
  <c r="L71" i="1"/>
  <c r="AG63" i="3"/>
  <c r="AH63" i="3" s="1"/>
  <c r="M71" i="1" s="1"/>
  <c r="Z63" i="3"/>
  <c r="Z86" i="3"/>
  <c r="L94" i="1"/>
  <c r="AG86" i="3"/>
  <c r="AH86" i="3" s="1"/>
  <c r="M94" i="1" s="1"/>
  <c r="Z64" i="3"/>
  <c r="AG64" i="3"/>
  <c r="AH64" i="3" s="1"/>
  <c r="M72" i="1" s="1"/>
  <c r="L72" i="1"/>
  <c r="L41" i="1"/>
  <c r="AG33" i="3"/>
  <c r="AH33" i="3" s="1"/>
  <c r="M41" i="1" s="1"/>
  <c r="Z33" i="3"/>
  <c r="Z102" i="3"/>
  <c r="AG102" i="3"/>
  <c r="AH102" i="3" s="1"/>
  <c r="M110" i="1" s="1"/>
  <c r="L110" i="1"/>
  <c r="AG126" i="3"/>
  <c r="AH126" i="3" s="1"/>
  <c r="M134" i="1" s="1"/>
  <c r="L134" i="1"/>
  <c r="Z126" i="3"/>
  <c r="L120" i="1"/>
  <c r="AG112" i="3"/>
  <c r="AH112" i="3" s="1"/>
  <c r="M120" i="1" s="1"/>
  <c r="Z112" i="3"/>
  <c r="AG110" i="3"/>
  <c r="AH110" i="3" s="1"/>
  <c r="M118" i="1" s="1"/>
  <c r="Z110" i="3"/>
  <c r="L118" i="1"/>
  <c r="Z130" i="3"/>
  <c r="L138" i="1"/>
  <c r="AG130" i="3"/>
  <c r="AH130" i="3" s="1"/>
  <c r="M138" i="1" s="1"/>
  <c r="L82" i="1"/>
  <c r="Z74" i="3"/>
  <c r="AG74" i="3"/>
  <c r="AH74" i="3" s="1"/>
  <c r="M82" i="1" s="1"/>
  <c r="L70" i="1"/>
  <c r="AG62" i="3"/>
  <c r="AH62" i="3" s="1"/>
  <c r="M70" i="1" s="1"/>
  <c r="Z62" i="3"/>
  <c r="L123" i="1"/>
  <c r="AG115" i="3"/>
  <c r="AH115" i="3" s="1"/>
  <c r="M123" i="1" s="1"/>
  <c r="Z115" i="3"/>
  <c r="AG125" i="3"/>
  <c r="AH125" i="3" s="1"/>
  <c r="M133" i="1" s="1"/>
  <c r="Z125" i="3"/>
  <c r="L133" i="1"/>
  <c r="L27" i="1"/>
  <c r="AG19" i="3"/>
  <c r="AH19" i="3" s="1"/>
  <c r="M27" i="1" s="1"/>
  <c r="Z19" i="3"/>
  <c r="AG26" i="3"/>
  <c r="AH26" i="3" s="1"/>
  <c r="M34" i="1" s="1"/>
  <c r="Z26" i="3"/>
  <c r="L34" i="1"/>
  <c r="AG24" i="3"/>
  <c r="AH24" i="3" s="1"/>
  <c r="M32" i="1" s="1"/>
  <c r="Z24" i="3"/>
  <c r="L32" i="1"/>
  <c r="AG18" i="3"/>
  <c r="AH18" i="3" s="1"/>
  <c r="M26" i="1" s="1"/>
  <c r="Z18" i="3"/>
  <c r="BL18" i="3" s="1"/>
  <c r="L26" i="1"/>
  <c r="AG11" i="3"/>
  <c r="AH11" i="3" s="1"/>
  <c r="M19" i="1" s="1"/>
  <c r="L19" i="1" s="1"/>
  <c r="Z11" i="3"/>
  <c r="L36" i="1"/>
  <c r="AG28" i="3"/>
  <c r="AH28" i="3" s="1"/>
  <c r="M36" i="1" s="1"/>
  <c r="Z28" i="3"/>
  <c r="L22" i="1"/>
  <c r="Z14" i="3"/>
  <c r="AG14" i="3"/>
  <c r="AH14" i="3" s="1"/>
  <c r="M22" i="1" s="1"/>
  <c r="L20" i="1"/>
  <c r="AG12" i="3"/>
  <c r="AH12" i="3" s="1"/>
  <c r="M20" i="1" s="1"/>
  <c r="Z12" i="3"/>
  <c r="AG17" i="3"/>
  <c r="AH17" i="3" s="1"/>
  <c r="M25" i="1" s="1"/>
  <c r="Z17" i="3"/>
  <c r="L25" i="1"/>
  <c r="L37" i="1"/>
  <c r="AG29" i="3"/>
  <c r="AH29" i="3" s="1"/>
  <c r="M37" i="1" s="1"/>
  <c r="Z29" i="3"/>
  <c r="AG15" i="3"/>
  <c r="AH15" i="3" s="1"/>
  <c r="M23" i="1" s="1"/>
  <c r="Z15" i="3"/>
  <c r="BL15" i="3" s="1"/>
  <c r="L23" i="1"/>
  <c r="AG16" i="3"/>
  <c r="AH16" i="3" s="1"/>
  <c r="M24" i="1" s="1"/>
  <c r="Z16" i="3"/>
  <c r="L24" i="1"/>
  <c r="L29" i="1"/>
  <c r="AG21" i="3"/>
  <c r="AH21" i="3" s="1"/>
  <c r="M29" i="1" s="1"/>
  <c r="Z21" i="3"/>
  <c r="L28" i="1"/>
  <c r="AG20" i="3"/>
  <c r="AH20" i="3" s="1"/>
  <c r="M28" i="1" s="1"/>
  <c r="Z20" i="3"/>
  <c r="L38" i="1"/>
  <c r="AG30" i="3"/>
  <c r="AH30" i="3" s="1"/>
  <c r="M38" i="1" s="1"/>
  <c r="Z30" i="3"/>
  <c r="AG25" i="3"/>
  <c r="AH25" i="3" s="1"/>
  <c r="M33" i="1" s="1"/>
  <c r="Z25" i="3"/>
  <c r="L33" i="1"/>
  <c r="L21" i="1"/>
  <c r="AG13" i="3"/>
  <c r="AH13" i="3" s="1"/>
  <c r="M21" i="1" s="1"/>
  <c r="Z13" i="3"/>
  <c r="L30" i="1"/>
  <c r="AG22" i="3"/>
  <c r="AH22" i="3" s="1"/>
  <c r="M30" i="1" s="1"/>
  <c r="Z22" i="3"/>
  <c r="AG23" i="3"/>
  <c r="AH23" i="3" s="1"/>
  <c r="M31" i="1" s="1"/>
  <c r="Z23" i="3"/>
  <c r="L31" i="1"/>
  <c r="L35" i="1"/>
  <c r="AG27" i="3"/>
  <c r="AH27" i="3" s="1"/>
  <c r="M35" i="1" s="1"/>
  <c r="Z27" i="3"/>
  <c r="AY19" i="3" l="1"/>
  <c r="BA19" i="3" s="1"/>
  <c r="BA73" i="3"/>
  <c r="BA71" i="3"/>
  <c r="BA12" i="3"/>
  <c r="BA61" i="3"/>
  <c r="BA69" i="3"/>
  <c r="BA63" i="3"/>
  <c r="BA62" i="3"/>
  <c r="BA59" i="3"/>
  <c r="AZ77" i="3"/>
  <c r="BA77" i="3"/>
  <c r="AZ121" i="3"/>
  <c r="BA121" i="3"/>
  <c r="AZ57" i="3"/>
  <c r="BA57" i="3"/>
  <c r="AZ108" i="3"/>
  <c r="BA108" i="3"/>
  <c r="BA120" i="3"/>
  <c r="BA56" i="3"/>
  <c r="BA116" i="3"/>
  <c r="BA119" i="3"/>
  <c r="BA55" i="3"/>
  <c r="BA118" i="3"/>
  <c r="BA54" i="3"/>
  <c r="BA37" i="3"/>
  <c r="BA60" i="3"/>
  <c r="BA115" i="3"/>
  <c r="BA51" i="3"/>
  <c r="BA125" i="3"/>
  <c r="BA34" i="3"/>
  <c r="BA67" i="3"/>
  <c r="BA65" i="3"/>
  <c r="BA64" i="3"/>
  <c r="BA126" i="3"/>
  <c r="BA45" i="3"/>
  <c r="BA123" i="3"/>
  <c r="BA124" i="3"/>
  <c r="BA113" i="3"/>
  <c r="BA49" i="3"/>
  <c r="BA92" i="3"/>
  <c r="BA112" i="3"/>
  <c r="BA48" i="3"/>
  <c r="BA84" i="3"/>
  <c r="BA111" i="3"/>
  <c r="BA47" i="3"/>
  <c r="BA110" i="3"/>
  <c r="BA46" i="3"/>
  <c r="BA29" i="3"/>
  <c r="BA52" i="3"/>
  <c r="BA107" i="3"/>
  <c r="BA43" i="3"/>
  <c r="BA58" i="3"/>
  <c r="BA109" i="3"/>
  <c r="BA100" i="3"/>
  <c r="BA128" i="3"/>
  <c r="BA127" i="3"/>
  <c r="BA68" i="3"/>
  <c r="BA76" i="3"/>
  <c r="BA105" i="3"/>
  <c r="BA41" i="3"/>
  <c r="BA114" i="3"/>
  <c r="BA104" i="3"/>
  <c r="BA40" i="3"/>
  <c r="BA122" i="3"/>
  <c r="BA103" i="3"/>
  <c r="BA39" i="3"/>
  <c r="BA102" i="3"/>
  <c r="BA38" i="3"/>
  <c r="BA21" i="3"/>
  <c r="BA44" i="3"/>
  <c r="BA99" i="3"/>
  <c r="BA35" i="3"/>
  <c r="BA93" i="3"/>
  <c r="BA33" i="3"/>
  <c r="BA95" i="3"/>
  <c r="BA30" i="3"/>
  <c r="BA13" i="3"/>
  <c r="BA36" i="3"/>
  <c r="BA91" i="3"/>
  <c r="BA27" i="3"/>
  <c r="BA72" i="3"/>
  <c r="BA85" i="3"/>
  <c r="BA129" i="3"/>
  <c r="BA97" i="3"/>
  <c r="BA90" i="3"/>
  <c r="BA106" i="3"/>
  <c r="BA31" i="3"/>
  <c r="BA98" i="3"/>
  <c r="BA89" i="3"/>
  <c r="BA25" i="3"/>
  <c r="BA66" i="3"/>
  <c r="BA88" i="3"/>
  <c r="BA24" i="3"/>
  <c r="BA74" i="3"/>
  <c r="BA87" i="3"/>
  <c r="BA23" i="3"/>
  <c r="BA86" i="3"/>
  <c r="BA22" i="3"/>
  <c r="BA117" i="3"/>
  <c r="BA28" i="3"/>
  <c r="BA83" i="3"/>
  <c r="AZ18" i="3"/>
  <c r="BA18" i="3"/>
  <c r="BA26" i="3"/>
  <c r="BA70" i="3"/>
  <c r="BA101" i="3"/>
  <c r="BA130" i="3"/>
  <c r="BA96" i="3"/>
  <c r="BA32" i="3"/>
  <c r="BA94" i="3"/>
  <c r="BA82" i="3"/>
  <c r="BA81" i="3"/>
  <c r="BA17" i="3"/>
  <c r="BA42" i="3"/>
  <c r="BA80" i="3"/>
  <c r="BA16" i="3"/>
  <c r="BA50" i="3"/>
  <c r="BA79" i="3"/>
  <c r="BA15" i="3"/>
  <c r="BA78" i="3"/>
  <c r="BA14" i="3"/>
  <c r="BA53" i="3"/>
  <c r="BA20" i="3"/>
  <c r="BA75" i="3"/>
  <c r="BA11" i="3"/>
  <c r="AZ58" i="3"/>
  <c r="AZ73" i="3"/>
  <c r="AZ125" i="3"/>
  <c r="AZ130" i="3"/>
  <c r="AZ97" i="3"/>
  <c r="AZ26" i="3"/>
  <c r="AZ72" i="3"/>
  <c r="AZ109" i="3"/>
  <c r="AZ34" i="3"/>
  <c r="AZ71" i="3"/>
  <c r="AZ93" i="3"/>
  <c r="AZ70" i="3"/>
  <c r="AZ85" i="3"/>
  <c r="AZ100" i="3"/>
  <c r="AZ12" i="3"/>
  <c r="AZ67" i="3"/>
  <c r="AZ120" i="3"/>
  <c r="AZ56" i="3"/>
  <c r="AZ116" i="3"/>
  <c r="AZ119" i="3"/>
  <c r="AZ55" i="3"/>
  <c r="AZ118" i="3"/>
  <c r="AZ54" i="3"/>
  <c r="AZ37" i="3"/>
  <c r="AZ60" i="3"/>
  <c r="AZ115" i="3"/>
  <c r="AZ51" i="3"/>
  <c r="AZ33" i="3"/>
  <c r="AZ90" i="3"/>
  <c r="AZ96" i="3"/>
  <c r="AZ32" i="3"/>
  <c r="AZ101" i="3"/>
  <c r="AZ129" i="3"/>
  <c r="AZ65" i="3"/>
  <c r="AZ61" i="3"/>
  <c r="AZ128" i="3"/>
  <c r="AZ64" i="3"/>
  <c r="AZ69" i="3"/>
  <c r="AZ127" i="3"/>
  <c r="AZ63" i="3"/>
  <c r="AZ126" i="3"/>
  <c r="AZ62" i="3"/>
  <c r="AZ45" i="3"/>
  <c r="AZ68" i="3"/>
  <c r="AZ123" i="3"/>
  <c r="AZ59" i="3"/>
  <c r="AZ124" i="3"/>
  <c r="AZ113" i="3"/>
  <c r="AZ49" i="3"/>
  <c r="AZ92" i="3"/>
  <c r="AZ112" i="3"/>
  <c r="AZ48" i="3"/>
  <c r="AZ84" i="3"/>
  <c r="AZ111" i="3"/>
  <c r="AZ47" i="3"/>
  <c r="AZ110" i="3"/>
  <c r="AZ46" i="3"/>
  <c r="AZ29" i="3"/>
  <c r="AZ52" i="3"/>
  <c r="AZ107" i="3"/>
  <c r="AZ43" i="3"/>
  <c r="AZ76" i="3"/>
  <c r="AZ105" i="3"/>
  <c r="AZ41" i="3"/>
  <c r="AZ114" i="3"/>
  <c r="AZ104" i="3"/>
  <c r="AZ40" i="3"/>
  <c r="AZ122" i="3"/>
  <c r="AZ103" i="3"/>
  <c r="AZ39" i="3"/>
  <c r="AZ102" i="3"/>
  <c r="AZ38" i="3"/>
  <c r="AZ21" i="3"/>
  <c r="AZ44" i="3"/>
  <c r="AZ99" i="3"/>
  <c r="AZ35" i="3"/>
  <c r="AZ106" i="3"/>
  <c r="AZ95" i="3"/>
  <c r="AZ31" i="3"/>
  <c r="AZ94" i="3"/>
  <c r="AZ30" i="3"/>
  <c r="AZ13" i="3"/>
  <c r="AZ36" i="3"/>
  <c r="AZ91" i="3"/>
  <c r="AZ27" i="3"/>
  <c r="AZ98" i="3"/>
  <c r="AZ89" i="3"/>
  <c r="AZ25" i="3"/>
  <c r="AZ66" i="3"/>
  <c r="AZ88" i="3"/>
  <c r="AZ24" i="3"/>
  <c r="AZ74" i="3"/>
  <c r="AZ87" i="3"/>
  <c r="AZ23" i="3"/>
  <c r="AZ86" i="3"/>
  <c r="AZ22" i="3"/>
  <c r="AZ117" i="3"/>
  <c r="AZ28" i="3"/>
  <c r="AZ83" i="3"/>
  <c r="AZ19" i="3"/>
  <c r="AZ82" i="3"/>
  <c r="AZ81" i="3"/>
  <c r="AZ17" i="3"/>
  <c r="AZ42" i="3"/>
  <c r="AZ80" i="3"/>
  <c r="AZ16" i="3"/>
  <c r="AZ50" i="3"/>
  <c r="AZ79" i="3"/>
  <c r="AZ15" i="3"/>
  <c r="AZ78" i="3"/>
  <c r="AZ14" i="3"/>
  <c r="AZ53" i="3"/>
  <c r="AZ20" i="3"/>
  <c r="AZ75" i="3"/>
  <c r="AZ11" i="3"/>
  <c r="BQ11" i="3"/>
  <c r="BK11" i="3"/>
  <c r="BL11" i="3"/>
  <c r="BP11" i="3" s="1"/>
  <c r="BQ103" i="3"/>
  <c r="BR103" i="3"/>
  <c r="BQ125" i="3"/>
  <c r="BR125" i="3"/>
  <c r="BQ124" i="3"/>
  <c r="BR124" i="3"/>
  <c r="BQ55" i="3"/>
  <c r="BR55" i="3"/>
  <c r="BQ80" i="3"/>
  <c r="BR80" i="3"/>
  <c r="BQ106" i="3"/>
  <c r="BR106" i="3"/>
  <c r="BQ37" i="3"/>
  <c r="BR37" i="3"/>
  <c r="BQ128" i="3"/>
  <c r="BR128" i="3"/>
  <c r="BQ109" i="3"/>
  <c r="BR109" i="3"/>
  <c r="BQ112" i="3"/>
  <c r="BR112" i="3"/>
  <c r="BQ72" i="3"/>
  <c r="BR72" i="3"/>
  <c r="BQ129" i="3"/>
  <c r="BR129" i="3"/>
  <c r="BQ83" i="3"/>
  <c r="BR83" i="3"/>
  <c r="BQ69" i="3"/>
  <c r="BR69" i="3"/>
  <c r="BQ41" i="3"/>
  <c r="BR41" i="3"/>
  <c r="BQ70" i="3"/>
  <c r="BR70" i="3"/>
  <c r="BQ31" i="3"/>
  <c r="BR31" i="3"/>
  <c r="BQ130" i="3"/>
  <c r="BR130" i="3"/>
  <c r="BQ113" i="3"/>
  <c r="BR113" i="3"/>
  <c r="BQ96" i="3"/>
  <c r="BR96" i="3"/>
  <c r="BQ44" i="3"/>
  <c r="BR44" i="3"/>
  <c r="BQ40" i="3"/>
  <c r="BR40" i="3"/>
  <c r="BQ39" i="3"/>
  <c r="BR39" i="3"/>
  <c r="BQ119" i="3"/>
  <c r="BR119" i="3"/>
  <c r="BQ90" i="3"/>
  <c r="BR90" i="3"/>
  <c r="BQ114" i="3"/>
  <c r="BR114" i="3"/>
  <c r="BQ51" i="3"/>
  <c r="BR51" i="3"/>
  <c r="BQ66" i="3"/>
  <c r="BR66" i="3"/>
  <c r="BQ82" i="3"/>
  <c r="BR82" i="3"/>
  <c r="BQ78" i="3"/>
  <c r="BR78" i="3"/>
  <c r="BQ54" i="3"/>
  <c r="BR54" i="3"/>
  <c r="BQ53" i="3"/>
  <c r="BR53" i="3"/>
  <c r="BQ91" i="3"/>
  <c r="BR91" i="3"/>
  <c r="BQ62" i="3"/>
  <c r="BR62" i="3"/>
  <c r="BQ108" i="3"/>
  <c r="BR108" i="3"/>
  <c r="BQ84" i="3"/>
  <c r="BR84" i="3"/>
  <c r="BQ63" i="3"/>
  <c r="BR63" i="3"/>
  <c r="BQ57" i="3"/>
  <c r="BR57" i="3"/>
  <c r="BQ89" i="3"/>
  <c r="BR89" i="3"/>
  <c r="BQ107" i="3"/>
  <c r="BR107" i="3"/>
  <c r="BQ99" i="3"/>
  <c r="BR99" i="3"/>
  <c r="BQ79" i="3"/>
  <c r="BR79" i="3"/>
  <c r="BQ122" i="3"/>
  <c r="BR122" i="3"/>
  <c r="BQ61" i="3"/>
  <c r="BR61" i="3"/>
  <c r="BQ65" i="3"/>
  <c r="BR65" i="3"/>
  <c r="BQ87" i="3"/>
  <c r="BR87" i="3"/>
  <c r="BQ105" i="3"/>
  <c r="BR105" i="3"/>
  <c r="BQ34" i="3"/>
  <c r="BR34" i="3"/>
  <c r="BQ64" i="3"/>
  <c r="BR64" i="3"/>
  <c r="BQ115" i="3"/>
  <c r="BR115" i="3"/>
  <c r="BQ117" i="3"/>
  <c r="BR117" i="3"/>
  <c r="BQ93" i="3"/>
  <c r="BR93" i="3"/>
  <c r="BQ50" i="3"/>
  <c r="BR50" i="3"/>
  <c r="BQ120" i="3"/>
  <c r="BR120" i="3"/>
  <c r="BQ45" i="3"/>
  <c r="BR45" i="3"/>
  <c r="BQ42" i="3"/>
  <c r="BR42" i="3"/>
  <c r="BQ56" i="3"/>
  <c r="BR56" i="3"/>
  <c r="BQ48" i="3"/>
  <c r="BR48" i="3"/>
  <c r="BQ52" i="3"/>
  <c r="BR52" i="3"/>
  <c r="BQ92" i="3"/>
  <c r="BR92" i="3"/>
  <c r="BQ95" i="3"/>
  <c r="BR95" i="3"/>
  <c r="BQ67" i="3"/>
  <c r="BR67" i="3"/>
  <c r="BQ116" i="3"/>
  <c r="BR116" i="3"/>
  <c r="BQ43" i="3"/>
  <c r="BR43" i="3"/>
  <c r="BQ32" i="3"/>
  <c r="BR32" i="3"/>
  <c r="BQ36" i="3"/>
  <c r="BR36" i="3"/>
  <c r="BQ104" i="3"/>
  <c r="BR104" i="3"/>
  <c r="BQ73" i="3"/>
  <c r="BR73" i="3"/>
  <c r="BQ118" i="3"/>
  <c r="BR118" i="3"/>
  <c r="BQ101" i="3"/>
  <c r="BR101" i="3"/>
  <c r="BQ86" i="3"/>
  <c r="BR86" i="3"/>
  <c r="BQ76" i="3"/>
  <c r="BR76" i="3"/>
  <c r="BQ97" i="3"/>
  <c r="BR97" i="3"/>
  <c r="BQ38" i="3"/>
  <c r="BR38" i="3"/>
  <c r="BQ88" i="3"/>
  <c r="BR88" i="3"/>
  <c r="BQ126" i="3"/>
  <c r="BR126" i="3"/>
  <c r="BQ98" i="3"/>
  <c r="BR98" i="3"/>
  <c r="BQ71" i="3"/>
  <c r="BR71" i="3"/>
  <c r="BQ33" i="3"/>
  <c r="BR33" i="3"/>
  <c r="BQ58" i="3"/>
  <c r="BR58" i="3"/>
  <c r="BQ68" i="3"/>
  <c r="BR68" i="3"/>
  <c r="BQ110" i="3"/>
  <c r="BR110" i="3"/>
  <c r="BQ77" i="3"/>
  <c r="BR77" i="3"/>
  <c r="BQ47" i="3"/>
  <c r="BR47" i="3"/>
  <c r="BQ85" i="3"/>
  <c r="BR85" i="3"/>
  <c r="BQ102" i="3"/>
  <c r="BR102" i="3"/>
  <c r="BQ74" i="3"/>
  <c r="BR74" i="3"/>
  <c r="BQ59" i="3"/>
  <c r="BR59" i="3"/>
  <c r="BQ94" i="3"/>
  <c r="BR94" i="3"/>
  <c r="BQ49" i="3"/>
  <c r="BR49" i="3"/>
  <c r="BQ60" i="3"/>
  <c r="BR60" i="3"/>
  <c r="BQ46" i="3"/>
  <c r="BR46" i="3"/>
  <c r="BQ121" i="3"/>
  <c r="BR121" i="3"/>
  <c r="BQ123" i="3"/>
  <c r="BR123" i="3"/>
  <c r="BQ75" i="3"/>
  <c r="BR75" i="3"/>
  <c r="BQ111" i="3"/>
  <c r="BR111" i="3"/>
  <c r="BQ127" i="3"/>
  <c r="BR127" i="3"/>
  <c r="BQ100" i="3"/>
  <c r="BR100" i="3"/>
  <c r="BQ81" i="3"/>
  <c r="BR81" i="3"/>
  <c r="BQ35" i="3"/>
  <c r="BR35" i="3"/>
  <c r="BL126" i="3"/>
  <c r="BP126" i="3" s="1"/>
  <c r="BK126" i="3"/>
  <c r="BO126" i="3" s="1"/>
  <c r="BK50" i="3"/>
  <c r="BO50" i="3" s="1"/>
  <c r="BL50" i="3"/>
  <c r="BP50" i="3" s="1"/>
  <c r="BK42" i="3"/>
  <c r="BO42" i="3" s="1"/>
  <c r="BL42" i="3"/>
  <c r="BP42" i="3" s="1"/>
  <c r="BL108" i="3"/>
  <c r="BP108" i="3" s="1"/>
  <c r="BK108" i="3"/>
  <c r="BO108" i="3" s="1"/>
  <c r="BK12" i="3"/>
  <c r="BK71" i="3"/>
  <c r="BO71" i="3" s="1"/>
  <c r="BL71" i="3"/>
  <c r="BP71" i="3" s="1"/>
  <c r="BK115" i="3"/>
  <c r="BO115" i="3" s="1"/>
  <c r="BL115" i="3"/>
  <c r="BP115" i="3" s="1"/>
  <c r="BK120" i="3"/>
  <c r="BO120" i="3" s="1"/>
  <c r="BL120" i="3"/>
  <c r="BP120" i="3" s="1"/>
  <c r="BK48" i="3"/>
  <c r="BO48" i="3" s="1"/>
  <c r="BL48" i="3"/>
  <c r="BP48" i="3" s="1"/>
  <c r="BL89" i="3"/>
  <c r="BP89" i="3" s="1"/>
  <c r="BK89" i="3"/>
  <c r="BO89" i="3" s="1"/>
  <c r="BL124" i="3"/>
  <c r="BP124" i="3" s="1"/>
  <c r="BK124" i="3"/>
  <c r="BO124" i="3" s="1"/>
  <c r="BL17" i="3"/>
  <c r="BL78" i="3"/>
  <c r="BP78" i="3" s="1"/>
  <c r="BK78" i="3"/>
  <c r="BO78" i="3" s="1"/>
  <c r="BL79" i="3"/>
  <c r="BP79" i="3" s="1"/>
  <c r="BK79" i="3"/>
  <c r="BO79" i="3" s="1"/>
  <c r="BL52" i="3"/>
  <c r="BP52" i="3" s="1"/>
  <c r="BK52" i="3"/>
  <c r="BO52" i="3" s="1"/>
  <c r="BK97" i="3"/>
  <c r="BO97" i="3" s="1"/>
  <c r="BL97" i="3"/>
  <c r="BP97" i="3" s="1"/>
  <c r="BK103" i="3"/>
  <c r="BO103" i="3" s="1"/>
  <c r="BL103" i="3"/>
  <c r="BP103" i="3" s="1"/>
  <c r="BK58" i="3"/>
  <c r="BO58" i="3" s="1"/>
  <c r="BL58" i="3"/>
  <c r="BP58" i="3" s="1"/>
  <c r="BL68" i="3"/>
  <c r="BP68" i="3" s="1"/>
  <c r="BK68" i="3"/>
  <c r="BO68" i="3" s="1"/>
  <c r="BK110" i="3"/>
  <c r="BO110" i="3" s="1"/>
  <c r="BL110" i="3"/>
  <c r="BP110" i="3" s="1"/>
  <c r="BK77" i="3"/>
  <c r="BO77" i="3" s="1"/>
  <c r="BL77" i="3"/>
  <c r="BP77" i="3" s="1"/>
  <c r="BK47" i="3"/>
  <c r="BO47" i="3" s="1"/>
  <c r="BL47" i="3"/>
  <c r="BP47" i="3" s="1"/>
  <c r="BK85" i="3"/>
  <c r="BO85" i="3" s="1"/>
  <c r="BL85" i="3"/>
  <c r="BP85" i="3" s="1"/>
  <c r="BK102" i="3"/>
  <c r="BO102" i="3" s="1"/>
  <c r="BL102" i="3"/>
  <c r="BP102" i="3" s="1"/>
  <c r="BK74" i="3"/>
  <c r="BO74" i="3" s="1"/>
  <c r="BL74" i="3"/>
  <c r="BP74" i="3" s="1"/>
  <c r="BK59" i="3"/>
  <c r="BO59" i="3" s="1"/>
  <c r="BL59" i="3"/>
  <c r="BP59" i="3" s="1"/>
  <c r="BL94" i="3"/>
  <c r="BP94" i="3" s="1"/>
  <c r="BK94" i="3"/>
  <c r="BO94" i="3" s="1"/>
  <c r="BL116" i="3"/>
  <c r="BP116" i="3" s="1"/>
  <c r="BK116" i="3"/>
  <c r="BO116" i="3" s="1"/>
  <c r="BK43" i="3"/>
  <c r="BO43" i="3" s="1"/>
  <c r="BL43" i="3"/>
  <c r="BP43" i="3" s="1"/>
  <c r="BK32" i="3"/>
  <c r="BO32" i="3" s="1"/>
  <c r="BL32" i="3"/>
  <c r="BP32" i="3" s="1"/>
  <c r="BL36" i="3"/>
  <c r="BP36" i="3" s="1"/>
  <c r="BK36" i="3"/>
  <c r="BO36" i="3" s="1"/>
  <c r="BK104" i="3"/>
  <c r="BO104" i="3" s="1"/>
  <c r="BL104" i="3"/>
  <c r="BP104" i="3" s="1"/>
  <c r="BK73" i="3"/>
  <c r="BO73" i="3" s="1"/>
  <c r="BL73" i="3"/>
  <c r="BP73" i="3" s="1"/>
  <c r="BL118" i="3"/>
  <c r="BP118" i="3" s="1"/>
  <c r="BK118" i="3"/>
  <c r="BO118" i="3" s="1"/>
  <c r="BK101" i="3"/>
  <c r="BO101" i="3" s="1"/>
  <c r="BL101" i="3"/>
  <c r="BP101" i="3" s="1"/>
  <c r="BK99" i="3"/>
  <c r="BO99" i="3" s="1"/>
  <c r="BL99" i="3"/>
  <c r="BP99" i="3" s="1"/>
  <c r="BK33" i="3"/>
  <c r="BO33" i="3" s="1"/>
  <c r="BL33" i="3"/>
  <c r="BP33" i="3" s="1"/>
  <c r="BK45" i="3"/>
  <c r="BO45" i="3" s="1"/>
  <c r="BL45" i="3"/>
  <c r="BP45" i="3" s="1"/>
  <c r="BK107" i="3"/>
  <c r="BO107" i="3" s="1"/>
  <c r="BL107" i="3"/>
  <c r="BP107" i="3" s="1"/>
  <c r="BK14" i="3"/>
  <c r="BK13" i="3"/>
  <c r="BK88" i="3"/>
  <c r="BO88" i="3" s="1"/>
  <c r="BL88" i="3"/>
  <c r="BP88" i="3" s="1"/>
  <c r="BK93" i="3"/>
  <c r="BO93" i="3" s="1"/>
  <c r="BL93" i="3"/>
  <c r="BP93" i="3" s="1"/>
  <c r="BK56" i="3"/>
  <c r="BO56" i="3" s="1"/>
  <c r="BL56" i="3"/>
  <c r="BP56" i="3" s="1"/>
  <c r="BL84" i="3"/>
  <c r="BP84" i="3" s="1"/>
  <c r="BK84" i="3"/>
  <c r="BO84" i="3" s="1"/>
  <c r="BK63" i="3"/>
  <c r="BO63" i="3" s="1"/>
  <c r="BL63" i="3"/>
  <c r="BP63" i="3" s="1"/>
  <c r="BK72" i="3"/>
  <c r="BO72" i="3" s="1"/>
  <c r="BL72" i="3"/>
  <c r="BP72" i="3" s="1"/>
  <c r="BK91" i="3"/>
  <c r="BO91" i="3" s="1"/>
  <c r="BL91" i="3"/>
  <c r="BP91" i="3" s="1"/>
  <c r="BK69" i="3"/>
  <c r="BO69" i="3" s="1"/>
  <c r="BL69" i="3"/>
  <c r="BP69" i="3" s="1"/>
  <c r="BK41" i="3"/>
  <c r="BO41" i="3" s="1"/>
  <c r="BL41" i="3"/>
  <c r="BP41" i="3" s="1"/>
  <c r="BL70" i="3"/>
  <c r="BP70" i="3" s="1"/>
  <c r="BK70" i="3"/>
  <c r="BO70" i="3" s="1"/>
  <c r="BK31" i="3"/>
  <c r="BO31" i="3" s="1"/>
  <c r="BL31" i="3"/>
  <c r="BP31" i="3" s="1"/>
  <c r="BK130" i="3"/>
  <c r="BO130" i="3" s="1"/>
  <c r="BL130" i="3"/>
  <c r="BP130" i="3" s="1"/>
  <c r="BK113" i="3"/>
  <c r="BO113" i="3" s="1"/>
  <c r="BL113" i="3"/>
  <c r="BP113" i="3" s="1"/>
  <c r="BL16" i="3"/>
  <c r="BL49" i="3"/>
  <c r="BP49" i="3" s="1"/>
  <c r="BK49" i="3"/>
  <c r="BO49" i="3" s="1"/>
  <c r="BK54" i="3"/>
  <c r="BO54" i="3" s="1"/>
  <c r="BL54" i="3"/>
  <c r="BP54" i="3" s="1"/>
  <c r="BL92" i="3"/>
  <c r="BP92" i="3" s="1"/>
  <c r="BK92" i="3"/>
  <c r="BO92" i="3" s="1"/>
  <c r="BL38" i="3"/>
  <c r="BP38" i="3" s="1"/>
  <c r="BK38" i="3"/>
  <c r="BO38" i="3" s="1"/>
  <c r="BK122" i="3"/>
  <c r="BO122" i="3" s="1"/>
  <c r="BL122" i="3"/>
  <c r="BP122" i="3" s="1"/>
  <c r="BK125" i="3"/>
  <c r="BO125" i="3" s="1"/>
  <c r="BL125" i="3"/>
  <c r="BP125" i="3" s="1"/>
  <c r="BL129" i="3"/>
  <c r="BP129" i="3" s="1"/>
  <c r="BK129" i="3"/>
  <c r="BO129" i="3" s="1"/>
  <c r="BK53" i="3"/>
  <c r="BO53" i="3" s="1"/>
  <c r="BL53" i="3"/>
  <c r="BP53" i="3" s="1"/>
  <c r="BL95" i="3"/>
  <c r="BP95" i="3" s="1"/>
  <c r="BK95" i="3"/>
  <c r="BO95" i="3" s="1"/>
  <c r="BK83" i="3"/>
  <c r="BO83" i="3" s="1"/>
  <c r="BL83" i="3"/>
  <c r="BP83" i="3" s="1"/>
  <c r="BL46" i="3"/>
  <c r="BP46" i="3" s="1"/>
  <c r="BK46" i="3"/>
  <c r="BO46" i="3" s="1"/>
  <c r="BK121" i="3"/>
  <c r="BO121" i="3" s="1"/>
  <c r="BL121" i="3"/>
  <c r="BP121" i="3" s="1"/>
  <c r="BK123" i="3"/>
  <c r="BO123" i="3" s="1"/>
  <c r="BL123" i="3"/>
  <c r="BP123" i="3" s="1"/>
  <c r="BK75" i="3"/>
  <c r="BO75" i="3" s="1"/>
  <c r="BL75" i="3"/>
  <c r="BP75" i="3" s="1"/>
  <c r="BK111" i="3"/>
  <c r="BO111" i="3" s="1"/>
  <c r="BL111" i="3"/>
  <c r="BP111" i="3" s="1"/>
  <c r="BK127" i="3"/>
  <c r="BO127" i="3" s="1"/>
  <c r="BL127" i="3"/>
  <c r="BP127" i="3" s="1"/>
  <c r="BL100" i="3"/>
  <c r="BP100" i="3" s="1"/>
  <c r="BK100" i="3"/>
  <c r="BO100" i="3" s="1"/>
  <c r="BL86" i="3"/>
  <c r="BP86" i="3" s="1"/>
  <c r="BK86" i="3"/>
  <c r="BO86" i="3" s="1"/>
  <c r="BL76" i="3"/>
  <c r="BP76" i="3" s="1"/>
  <c r="BK76" i="3"/>
  <c r="BO76" i="3" s="1"/>
  <c r="BL60" i="3"/>
  <c r="BP60" i="3" s="1"/>
  <c r="BK60" i="3"/>
  <c r="BO60" i="3" s="1"/>
  <c r="BK57" i="3"/>
  <c r="BO57" i="3" s="1"/>
  <c r="BL57" i="3"/>
  <c r="BP57" i="3" s="1"/>
  <c r="BK98" i="3"/>
  <c r="BO98" i="3" s="1"/>
  <c r="BL98" i="3"/>
  <c r="BP98" i="3" s="1"/>
  <c r="BK62" i="3"/>
  <c r="BO62" i="3" s="1"/>
  <c r="BL62" i="3"/>
  <c r="BP62" i="3" s="1"/>
  <c r="BK67" i="3"/>
  <c r="BO67" i="3" s="1"/>
  <c r="BL67" i="3"/>
  <c r="BP67" i="3" s="1"/>
  <c r="BK61" i="3"/>
  <c r="BO61" i="3" s="1"/>
  <c r="BL61" i="3"/>
  <c r="BP61" i="3" s="1"/>
  <c r="BK65" i="3"/>
  <c r="BO65" i="3" s="1"/>
  <c r="BL65" i="3"/>
  <c r="BP65" i="3" s="1"/>
  <c r="BL87" i="3"/>
  <c r="BP87" i="3" s="1"/>
  <c r="BK87" i="3"/>
  <c r="BO87" i="3" s="1"/>
  <c r="BL105" i="3"/>
  <c r="BP105" i="3" s="1"/>
  <c r="BK105" i="3"/>
  <c r="BO105" i="3" s="1"/>
  <c r="BK34" i="3"/>
  <c r="BO34" i="3" s="1"/>
  <c r="BL34" i="3"/>
  <c r="BP34" i="3" s="1"/>
  <c r="BK64" i="3"/>
  <c r="BO64" i="3" s="1"/>
  <c r="BL64" i="3"/>
  <c r="BP64" i="3" s="1"/>
  <c r="BK96" i="3"/>
  <c r="BO96" i="3" s="1"/>
  <c r="BL96" i="3"/>
  <c r="BP96" i="3" s="1"/>
  <c r="BL44" i="3"/>
  <c r="BP44" i="3" s="1"/>
  <c r="BK44" i="3"/>
  <c r="BO44" i="3" s="1"/>
  <c r="BK40" i="3"/>
  <c r="BO40" i="3" s="1"/>
  <c r="BL40" i="3"/>
  <c r="BP40" i="3" s="1"/>
  <c r="BK39" i="3"/>
  <c r="BO39" i="3" s="1"/>
  <c r="BL39" i="3"/>
  <c r="BP39" i="3" s="1"/>
  <c r="BL119" i="3"/>
  <c r="BP119" i="3" s="1"/>
  <c r="BK119" i="3"/>
  <c r="BO119" i="3" s="1"/>
  <c r="BK90" i="3"/>
  <c r="BO90" i="3" s="1"/>
  <c r="BL90" i="3"/>
  <c r="BP90" i="3" s="1"/>
  <c r="BK114" i="3"/>
  <c r="BO114" i="3" s="1"/>
  <c r="BL114" i="3"/>
  <c r="BP114" i="3" s="1"/>
  <c r="BK51" i="3"/>
  <c r="BO51" i="3" s="1"/>
  <c r="BL51" i="3"/>
  <c r="BP51" i="3" s="1"/>
  <c r="BK66" i="3"/>
  <c r="BO66" i="3" s="1"/>
  <c r="BL66" i="3"/>
  <c r="BP66" i="3" s="1"/>
  <c r="BK82" i="3"/>
  <c r="BO82" i="3" s="1"/>
  <c r="BL82" i="3"/>
  <c r="BP82" i="3" s="1"/>
  <c r="BL55" i="3"/>
  <c r="BP55" i="3" s="1"/>
  <c r="BK55" i="3"/>
  <c r="BO55" i="3" s="1"/>
  <c r="BK80" i="3"/>
  <c r="BO80" i="3" s="1"/>
  <c r="BL80" i="3"/>
  <c r="BP80" i="3" s="1"/>
  <c r="BK106" i="3"/>
  <c r="BO106" i="3" s="1"/>
  <c r="BL106" i="3"/>
  <c r="BP106" i="3" s="1"/>
  <c r="BK37" i="3"/>
  <c r="BO37" i="3" s="1"/>
  <c r="BL37" i="3"/>
  <c r="BP37" i="3" s="1"/>
  <c r="BK128" i="3"/>
  <c r="BO128" i="3" s="1"/>
  <c r="BL128" i="3"/>
  <c r="BP128" i="3" s="1"/>
  <c r="BK109" i="3"/>
  <c r="BO109" i="3" s="1"/>
  <c r="BL109" i="3"/>
  <c r="BP109" i="3" s="1"/>
  <c r="BK112" i="3"/>
  <c r="BO112" i="3" s="1"/>
  <c r="BL112" i="3"/>
  <c r="BP112" i="3" s="1"/>
  <c r="BK81" i="3"/>
  <c r="BO81" i="3" s="1"/>
  <c r="BL81" i="3"/>
  <c r="BP81" i="3" s="1"/>
  <c r="BK35" i="3"/>
  <c r="BO35" i="3" s="1"/>
  <c r="BL35" i="3"/>
  <c r="BP35" i="3" s="1"/>
  <c r="BK117" i="3"/>
  <c r="BO117" i="3" s="1"/>
  <c r="BL117" i="3"/>
  <c r="BP117" i="3" s="1"/>
  <c r="AK11" i="3"/>
  <c r="AL16" i="3"/>
  <c r="AL11" i="3"/>
  <c r="AK16" i="3"/>
  <c r="AM16" i="3"/>
  <c r="AL41" i="3" l="1"/>
  <c r="AL36" i="3"/>
  <c r="AK36" i="3"/>
  <c r="AK41" i="3"/>
  <c r="AM36" i="3"/>
  <c r="AM41" i="3"/>
  <c r="AL26" i="3"/>
  <c r="AM26" i="3"/>
  <c r="AM31" i="3"/>
  <c r="AK26" i="3"/>
  <c r="AK31" i="3"/>
  <c r="AL31" i="3"/>
  <c r="AP11" i="3"/>
  <c r="BK7" i="3"/>
  <c r="BP7" i="3" s="1"/>
  <c r="BK4" i="3"/>
  <c r="BN4" i="3"/>
  <c r="BN7" i="3"/>
  <c r="BI7" i="3"/>
  <c r="AP21" i="3" s="1"/>
  <c r="BJ7" i="3"/>
  <c r="BJ4" i="3"/>
  <c r="BI4" i="3"/>
  <c r="AU11" i="3"/>
  <c r="M15" i="1" s="1"/>
  <c r="AT11" i="3"/>
  <c r="M14" i="1" s="1"/>
  <c r="AS11" i="3"/>
  <c r="AQ11" i="3"/>
  <c r="AR11" i="3"/>
  <c r="D9" i="4" l="1"/>
  <c r="M13" i="1"/>
  <c r="AR21" i="3"/>
  <c r="O12" i="1" s="1"/>
  <c r="E9" i="8" s="1"/>
  <c r="AQ21" i="3"/>
  <c r="O11" i="1" s="1"/>
  <c r="E8" i="8" s="1"/>
  <c r="O10" i="1"/>
  <c r="E7" i="8" s="1"/>
  <c r="M12" i="1"/>
  <c r="D7" i="4"/>
  <c r="AT21" i="3"/>
  <c r="O14" i="1" s="1"/>
  <c r="AU21" i="3"/>
  <c r="O15" i="1" s="1"/>
  <c r="AT16" i="3"/>
  <c r="AU16" i="3"/>
  <c r="AQ16" i="3"/>
  <c r="N11" i="1" s="1"/>
  <c r="D8" i="8" s="1"/>
  <c r="AR16" i="3"/>
  <c r="N12" i="1" s="1"/>
  <c r="D9" i="8" s="1"/>
  <c r="AP16" i="3"/>
  <c r="BP4" i="3"/>
  <c r="BL7" i="3"/>
  <c r="BL4" i="3"/>
  <c r="BN27" i="3"/>
  <c r="BN129" i="3"/>
  <c r="BN57" i="3"/>
  <c r="BN49" i="3"/>
  <c r="BN80" i="3"/>
  <c r="BN31" i="3"/>
  <c r="BN22" i="3"/>
  <c r="BN108" i="3"/>
  <c r="BN121" i="3"/>
  <c r="BN23" i="3"/>
  <c r="BN100" i="3"/>
  <c r="BN33" i="3"/>
  <c r="BN102" i="3"/>
  <c r="BN44" i="3"/>
  <c r="BN97" i="3"/>
  <c r="BN36" i="3"/>
  <c r="BN89" i="3"/>
  <c r="BN82" i="3"/>
  <c r="BN95" i="3"/>
  <c r="BN86" i="3"/>
  <c r="BN37" i="3"/>
  <c r="BN123" i="3"/>
  <c r="BN130" i="3"/>
  <c r="BN74" i="3"/>
  <c r="BN94" i="3"/>
  <c r="BN45" i="3"/>
  <c r="BN11" i="3"/>
  <c r="BN73" i="3"/>
  <c r="BN18" i="3"/>
  <c r="BP18" i="3" s="1"/>
  <c r="BN87" i="3"/>
  <c r="BN38" i="3"/>
  <c r="BN29" i="3"/>
  <c r="BN115" i="3"/>
  <c r="BN72" i="3"/>
  <c r="BN109" i="3"/>
  <c r="BN113" i="3"/>
  <c r="BN41" i="3"/>
  <c r="BN24" i="3"/>
  <c r="BN15" i="3"/>
  <c r="BN101" i="3"/>
  <c r="BN52" i="3"/>
  <c r="BN105" i="3"/>
  <c r="BN16" i="3"/>
  <c r="BN93" i="3"/>
  <c r="BN66" i="3"/>
  <c r="BN65" i="3"/>
  <c r="BN88" i="3"/>
  <c r="BN79" i="3"/>
  <c r="BN30" i="3"/>
  <c r="BN116" i="3"/>
  <c r="BN107" i="3"/>
  <c r="BN19" i="3"/>
  <c r="BN128" i="3"/>
  <c r="BN64" i="3"/>
  <c r="BN26" i="3"/>
  <c r="BN71" i="3"/>
  <c r="BN98" i="3"/>
  <c r="BN78" i="3"/>
  <c r="BN14" i="3"/>
  <c r="BP14" i="3" s="1"/>
  <c r="BN85" i="3"/>
  <c r="BN21" i="3"/>
  <c r="BN92" i="3"/>
  <c r="BN28" i="3"/>
  <c r="BN99" i="3"/>
  <c r="BN120" i="3"/>
  <c r="BN56" i="3"/>
  <c r="BN127" i="3"/>
  <c r="BN63" i="3"/>
  <c r="BN42" i="3"/>
  <c r="BN70" i="3"/>
  <c r="BN90" i="3"/>
  <c r="BN77" i="3"/>
  <c r="BN13" i="3"/>
  <c r="BN84" i="3"/>
  <c r="BN20" i="3"/>
  <c r="BN91" i="3"/>
  <c r="BN112" i="3"/>
  <c r="BN48" i="3"/>
  <c r="BN119" i="3"/>
  <c r="BN55" i="3"/>
  <c r="BN126" i="3"/>
  <c r="BN62" i="3"/>
  <c r="BN34" i="3"/>
  <c r="BN69" i="3"/>
  <c r="BN122" i="3"/>
  <c r="BN76" i="3"/>
  <c r="BN12" i="3"/>
  <c r="BN75" i="3"/>
  <c r="BN25" i="3"/>
  <c r="BN104" i="3"/>
  <c r="BN40" i="3"/>
  <c r="BN111" i="3"/>
  <c r="BN47" i="3"/>
  <c r="BN118" i="3"/>
  <c r="BN54" i="3"/>
  <c r="BN125" i="3"/>
  <c r="BN61" i="3"/>
  <c r="BN58" i="3"/>
  <c r="BN68" i="3"/>
  <c r="BN114" i="3"/>
  <c r="BN35" i="3"/>
  <c r="BN106" i="3"/>
  <c r="BN81" i="3"/>
  <c r="BN17" i="3"/>
  <c r="BN96" i="3"/>
  <c r="BN32" i="3"/>
  <c r="BN103" i="3"/>
  <c r="BN39" i="3"/>
  <c r="BN110" i="3"/>
  <c r="BN46" i="3"/>
  <c r="BN117" i="3"/>
  <c r="BN53" i="3"/>
  <c r="BN124" i="3"/>
  <c r="BN60" i="3"/>
  <c r="BN50" i="3"/>
  <c r="BN67" i="3"/>
  <c r="BN59" i="3"/>
  <c r="BN51" i="3"/>
  <c r="BN43" i="3"/>
  <c r="BN83" i="3"/>
  <c r="BM43" i="3"/>
  <c r="BM115" i="3"/>
  <c r="BM52" i="3"/>
  <c r="BM100" i="3"/>
  <c r="BM29" i="3"/>
  <c r="BM77" i="3"/>
  <c r="BM109" i="3"/>
  <c r="BM45" i="3"/>
  <c r="BM14" i="3"/>
  <c r="BM22" i="3"/>
  <c r="BM30" i="3"/>
  <c r="BM38" i="3"/>
  <c r="BM46" i="3"/>
  <c r="BM54" i="3"/>
  <c r="BM62" i="3"/>
  <c r="BM70" i="3"/>
  <c r="BM78" i="3"/>
  <c r="BM86" i="3"/>
  <c r="BM94" i="3"/>
  <c r="BM102" i="3"/>
  <c r="BM110" i="3"/>
  <c r="BM118" i="3"/>
  <c r="BM126" i="3"/>
  <c r="BM15" i="3"/>
  <c r="BO15" i="3" s="1"/>
  <c r="BM23" i="3"/>
  <c r="BM31" i="3"/>
  <c r="BM39" i="3"/>
  <c r="BM47" i="3"/>
  <c r="BM55" i="3"/>
  <c r="BM63" i="3"/>
  <c r="BM71" i="3"/>
  <c r="BM79" i="3"/>
  <c r="BM87" i="3"/>
  <c r="BM103" i="3"/>
  <c r="BM111" i="3"/>
  <c r="BM119" i="3"/>
  <c r="BM127" i="3"/>
  <c r="BM20" i="3"/>
  <c r="BM60" i="3"/>
  <c r="BM92" i="3"/>
  <c r="BM37" i="3"/>
  <c r="BM85" i="3"/>
  <c r="BM95" i="3"/>
  <c r="BM28" i="3"/>
  <c r="BM84" i="3"/>
  <c r="BM124" i="3"/>
  <c r="BM53" i="3"/>
  <c r="BM93" i="3"/>
  <c r="BM125" i="3"/>
  <c r="BM16" i="3"/>
  <c r="BO16" i="3" s="1"/>
  <c r="BM24" i="3"/>
  <c r="BM32" i="3"/>
  <c r="BM40" i="3"/>
  <c r="BM48" i="3"/>
  <c r="BM56" i="3"/>
  <c r="BM64" i="3"/>
  <c r="BM72" i="3"/>
  <c r="BM80" i="3"/>
  <c r="BM88" i="3"/>
  <c r="BM96" i="3"/>
  <c r="BM104" i="3"/>
  <c r="BM112" i="3"/>
  <c r="BM120" i="3"/>
  <c r="BM128" i="3"/>
  <c r="BM26" i="3"/>
  <c r="BM42" i="3"/>
  <c r="BM50" i="3"/>
  <c r="BM66" i="3"/>
  <c r="BM90" i="3"/>
  <c r="BM106" i="3"/>
  <c r="BM122" i="3"/>
  <c r="BM27" i="3"/>
  <c r="BM51" i="3"/>
  <c r="BM67" i="3"/>
  <c r="BM83" i="3"/>
  <c r="BM99" i="3"/>
  <c r="BM123" i="3"/>
  <c r="BM36" i="3"/>
  <c r="BM68" i="3"/>
  <c r="BM116" i="3"/>
  <c r="BM21" i="3"/>
  <c r="BM61" i="3"/>
  <c r="BM101" i="3"/>
  <c r="BM17" i="3"/>
  <c r="BO17" i="3" s="1"/>
  <c r="BM25" i="3"/>
  <c r="BM33" i="3"/>
  <c r="BM41" i="3"/>
  <c r="BM49" i="3"/>
  <c r="BM57" i="3"/>
  <c r="BM65" i="3"/>
  <c r="BM73" i="3"/>
  <c r="BM81" i="3"/>
  <c r="BM89" i="3"/>
  <c r="BM97" i="3"/>
  <c r="BM105" i="3"/>
  <c r="BM113" i="3"/>
  <c r="BM121" i="3"/>
  <c r="BM129" i="3"/>
  <c r="BM18" i="3"/>
  <c r="BM34" i="3"/>
  <c r="BM58" i="3"/>
  <c r="BM74" i="3"/>
  <c r="BM82" i="3"/>
  <c r="BM98" i="3"/>
  <c r="BM114" i="3"/>
  <c r="BM130" i="3"/>
  <c r="BM19" i="3"/>
  <c r="BM35" i="3"/>
  <c r="BM59" i="3"/>
  <c r="BM75" i="3"/>
  <c r="BM91" i="3"/>
  <c r="BM107" i="3"/>
  <c r="BM12" i="3"/>
  <c r="BM44" i="3"/>
  <c r="BM76" i="3"/>
  <c r="BM108" i="3"/>
  <c r="BM13" i="3"/>
  <c r="BM69" i="3"/>
  <c r="BM117" i="3"/>
  <c r="BM11" i="3"/>
  <c r="M10" i="1"/>
  <c r="D6" i="4"/>
  <c r="D8" i="4"/>
  <c r="M11" i="1"/>
  <c r="N15" i="1" l="1"/>
  <c r="N14" i="1"/>
  <c r="N10" i="1"/>
  <c r="D7" i="8" s="1"/>
  <c r="BP16" i="3"/>
  <c r="BP17" i="3"/>
  <c r="BP15" i="3"/>
  <c r="BO12" i="3"/>
  <c r="BO14" i="3"/>
  <c r="BO13" i="3"/>
  <c r="BO11" i="3"/>
  <c r="BM7" i="3" l="1"/>
  <c r="BM4" i="3"/>
  <c r="BO7" i="3" l="1"/>
  <c r="BE47" i="3" s="1"/>
  <c r="BO4" i="3"/>
  <c r="BC52" i="3" s="1"/>
  <c r="BQ4" i="3"/>
  <c r="BB30" i="3" l="1"/>
  <c r="BB16" i="3"/>
  <c r="BB102" i="3"/>
  <c r="BC114" i="3"/>
  <c r="BB33" i="3"/>
  <c r="BB44" i="3"/>
  <c r="BB84" i="3"/>
  <c r="BB38" i="3"/>
  <c r="BB119" i="3"/>
  <c r="BB99" i="3"/>
  <c r="BB34" i="3"/>
  <c r="BB82" i="3"/>
  <c r="BB86" i="3"/>
  <c r="BB45" i="3"/>
  <c r="BB28" i="3"/>
  <c r="BB15" i="3"/>
  <c r="BB19" i="3"/>
  <c r="BB77" i="3"/>
  <c r="BB23" i="3"/>
  <c r="BB116" i="3"/>
  <c r="BB49" i="3"/>
  <c r="BB97" i="3"/>
  <c r="BB88" i="3"/>
  <c r="BB59" i="3"/>
  <c r="BB71" i="3"/>
  <c r="BB106" i="3"/>
  <c r="BB57" i="3"/>
  <c r="BB121" i="3"/>
  <c r="BB37" i="3"/>
  <c r="BB79" i="3"/>
  <c r="BB92" i="3"/>
  <c r="BB115" i="3"/>
  <c r="BB21" i="3"/>
  <c r="BB50" i="3"/>
  <c r="BB90" i="3"/>
  <c r="BB81" i="3"/>
  <c r="BB114" i="3"/>
  <c r="BB113" i="3"/>
  <c r="BB124" i="3"/>
  <c r="BB83" i="3"/>
  <c r="BB24" i="3"/>
  <c r="BB110" i="3"/>
  <c r="BB60" i="3"/>
  <c r="BB80" i="3"/>
  <c r="BB118" i="3"/>
  <c r="BB22" i="3"/>
  <c r="BB12" i="3"/>
  <c r="BB41" i="3"/>
  <c r="BB27" i="3"/>
  <c r="BB17" i="3"/>
  <c r="BB117" i="3"/>
  <c r="BB87" i="3"/>
  <c r="BB70" i="3"/>
  <c r="BB112" i="3"/>
  <c r="BB56" i="3"/>
  <c r="BB67" i="3"/>
  <c r="BB89" i="3"/>
  <c r="BB35" i="3"/>
  <c r="BB65" i="3"/>
  <c r="BB101" i="3"/>
  <c r="BB120" i="3"/>
  <c r="BB105" i="3"/>
  <c r="BB78" i="3"/>
  <c r="BB55" i="3"/>
  <c r="BB53" i="3"/>
  <c r="BB123" i="3"/>
  <c r="BB122" i="3"/>
  <c r="BB73" i="3"/>
  <c r="BB31" i="3"/>
  <c r="BB63" i="3"/>
  <c r="BB125" i="3"/>
  <c r="BB54" i="3"/>
  <c r="BB13" i="3"/>
  <c r="BB129" i="3"/>
  <c r="BB61" i="3"/>
  <c r="BB74" i="3"/>
  <c r="BB40" i="3"/>
  <c r="BC86" i="3"/>
  <c r="BB39" i="3"/>
  <c r="BB94" i="3"/>
  <c r="BB46" i="3"/>
  <c r="BB109" i="3"/>
  <c r="BB32" i="3"/>
  <c r="BC106" i="3"/>
  <c r="BB43" i="3"/>
  <c r="BB62" i="3"/>
  <c r="BB36" i="3"/>
  <c r="BC112" i="3"/>
  <c r="BC101" i="3"/>
  <c r="BB68" i="3"/>
  <c r="BB76" i="3"/>
  <c r="BC91" i="3"/>
  <c r="BC38" i="3"/>
  <c r="BB98" i="3"/>
  <c r="BB108" i="3"/>
  <c r="BB29" i="3"/>
  <c r="BB47" i="3"/>
  <c r="BC79" i="3"/>
  <c r="BC122" i="3"/>
  <c r="BB20" i="3"/>
  <c r="BB72" i="3"/>
  <c r="BB91" i="3"/>
  <c r="BB95" i="3"/>
  <c r="BB64" i="3"/>
  <c r="BC100" i="3"/>
  <c r="BC111" i="3"/>
  <c r="BB52" i="3"/>
  <c r="BB42" i="3"/>
  <c r="BB103" i="3"/>
  <c r="BB11" i="3"/>
  <c r="BC77" i="3"/>
  <c r="BC115" i="3"/>
  <c r="BB75" i="3"/>
  <c r="BB58" i="3"/>
  <c r="BB66" i="3"/>
  <c r="BC65" i="3"/>
  <c r="BB111" i="3"/>
  <c r="BB14" i="3"/>
  <c r="BC83" i="3"/>
  <c r="BC13" i="3"/>
  <c r="BB48" i="3"/>
  <c r="BC53" i="3"/>
  <c r="BC98" i="3"/>
  <c r="BC62" i="3"/>
  <c r="BB93" i="3"/>
  <c r="BB96" i="3"/>
  <c r="BB69" i="3"/>
  <c r="BB85" i="3"/>
  <c r="BC78" i="3"/>
  <c r="BC104" i="3"/>
  <c r="BC120" i="3"/>
  <c r="BC125" i="3"/>
  <c r="BB107" i="3"/>
  <c r="BB127" i="3"/>
  <c r="BB126" i="3"/>
  <c r="BB130" i="3"/>
  <c r="BC21" i="3"/>
  <c r="BC92" i="3"/>
  <c r="BC87" i="3"/>
  <c r="BC20" i="3"/>
  <c r="BC129" i="3"/>
  <c r="BC74" i="3"/>
  <c r="BB26" i="3"/>
  <c r="BB128" i="3"/>
  <c r="BB104" i="3"/>
  <c r="BB25" i="3"/>
  <c r="BC30" i="3"/>
  <c r="BC57" i="3"/>
  <c r="BC118" i="3"/>
  <c r="BC105" i="3"/>
  <c r="BC117" i="3"/>
  <c r="BC99" i="3"/>
  <c r="BC73" i="3"/>
  <c r="BC63" i="3"/>
  <c r="BC29" i="3"/>
  <c r="BC36" i="3"/>
  <c r="BC102" i="3"/>
  <c r="BC97" i="3"/>
  <c r="BC35" i="3"/>
  <c r="BC31" i="3"/>
  <c r="BC93" i="3"/>
  <c r="BC64" i="3"/>
  <c r="BC12" i="3"/>
  <c r="BC82" i="3"/>
  <c r="BC107" i="3"/>
  <c r="BC37" i="3"/>
  <c r="BC16" i="3"/>
  <c r="BC89" i="3"/>
  <c r="BB51" i="3"/>
  <c r="BC46" i="3"/>
  <c r="BC61" i="3"/>
  <c r="BC56" i="3"/>
  <c r="BC94" i="3"/>
  <c r="BC110" i="3"/>
  <c r="BC17" i="3"/>
  <c r="BC81" i="3"/>
  <c r="BC44" i="3"/>
  <c r="BC43" i="3"/>
  <c r="BC126" i="3"/>
  <c r="BC15" i="3"/>
  <c r="BB100" i="3"/>
  <c r="BC113" i="3"/>
  <c r="BC66" i="3"/>
  <c r="BC23" i="3"/>
  <c r="BC54" i="3"/>
  <c r="BC103" i="3"/>
  <c r="BC11" i="3"/>
  <c r="BC128" i="3"/>
  <c r="BC72" i="3"/>
  <c r="BC49" i="3"/>
  <c r="BC41" i="3"/>
  <c r="BC26" i="3"/>
  <c r="BC67" i="3"/>
  <c r="BC90" i="3"/>
  <c r="BC96" i="3"/>
  <c r="BC24" i="3"/>
  <c r="BC127" i="3"/>
  <c r="BD34" i="3"/>
  <c r="BC119" i="3"/>
  <c r="BC28" i="3"/>
  <c r="BC69" i="3"/>
  <c r="BD81" i="3"/>
  <c r="BD97" i="3"/>
  <c r="BD40" i="3"/>
  <c r="BD42" i="3"/>
  <c r="BD12" i="3"/>
  <c r="BD130" i="3"/>
  <c r="BD55" i="3"/>
  <c r="BC121" i="3"/>
  <c r="BC33" i="3"/>
  <c r="BC85" i="3"/>
  <c r="BC68" i="3"/>
  <c r="BC95" i="3"/>
  <c r="BC27" i="3"/>
  <c r="BC124" i="3"/>
  <c r="BC88" i="3"/>
  <c r="BC51" i="3"/>
  <c r="BD23" i="3"/>
  <c r="BD45" i="3"/>
  <c r="BC109" i="3"/>
  <c r="BC130" i="3"/>
  <c r="BC59" i="3"/>
  <c r="BC76" i="3"/>
  <c r="BC58" i="3"/>
  <c r="BC71" i="3"/>
  <c r="BC84" i="3"/>
  <c r="BC22" i="3"/>
  <c r="BD70" i="3"/>
  <c r="BD87" i="3"/>
  <c r="BC39" i="3"/>
  <c r="BC123" i="3"/>
  <c r="BC47" i="3"/>
  <c r="BC40" i="3"/>
  <c r="BC34" i="3"/>
  <c r="BC80" i="3"/>
  <c r="BC70" i="3"/>
  <c r="BC48" i="3"/>
  <c r="BC50" i="3"/>
  <c r="BD75" i="3"/>
  <c r="BD20" i="3"/>
  <c r="BD46" i="3"/>
  <c r="BD124" i="3"/>
  <c r="BD119" i="3"/>
  <c r="BD44" i="3"/>
  <c r="BD27" i="3"/>
  <c r="BD118" i="3"/>
  <c r="BD69" i="3"/>
  <c r="BD64" i="3"/>
  <c r="BD84" i="3"/>
  <c r="BD103" i="3"/>
  <c r="BD104" i="3"/>
  <c r="BD80" i="3"/>
  <c r="BD89" i="3"/>
  <c r="BD78" i="3"/>
  <c r="BD92" i="3"/>
  <c r="BD93" i="3"/>
  <c r="BD98" i="3"/>
  <c r="BD85" i="3"/>
  <c r="BD54" i="3"/>
  <c r="BD32" i="3"/>
  <c r="BD110" i="3"/>
  <c r="BD22" i="3"/>
  <c r="BD39" i="3"/>
  <c r="BD82" i="3"/>
  <c r="BD76" i="3"/>
  <c r="BD121" i="3"/>
  <c r="BD50" i="3"/>
  <c r="BD52" i="3"/>
  <c r="BD36" i="3"/>
  <c r="BD21" i="3"/>
  <c r="BD62" i="3"/>
  <c r="BD63" i="3"/>
  <c r="BD16" i="3"/>
  <c r="BD13" i="3"/>
  <c r="BE117" i="3"/>
  <c r="BD51" i="3"/>
  <c r="BD122" i="3"/>
  <c r="BD24" i="3"/>
  <c r="BC45" i="3"/>
  <c r="BC108" i="3"/>
  <c r="BC116" i="3"/>
  <c r="BC32" i="3"/>
  <c r="BC14" i="3"/>
  <c r="BC25" i="3"/>
  <c r="BD30" i="3"/>
  <c r="BD31" i="3"/>
  <c r="BD57" i="3"/>
  <c r="BD120" i="3"/>
  <c r="BD125" i="3"/>
  <c r="BD58" i="3"/>
  <c r="BD47" i="3"/>
  <c r="BD95" i="3"/>
  <c r="BC55" i="3"/>
  <c r="BC75" i="3"/>
  <c r="BC42" i="3"/>
  <c r="BC60" i="3"/>
  <c r="BD90" i="3"/>
  <c r="BD127" i="3"/>
  <c r="BD74" i="3"/>
  <c r="BD67" i="3"/>
  <c r="BD17" i="3"/>
  <c r="BD123" i="3"/>
  <c r="BD15" i="3"/>
  <c r="BD71" i="3"/>
  <c r="BD128" i="3"/>
  <c r="BD126" i="3"/>
  <c r="BD48" i="3"/>
  <c r="BD72" i="3"/>
  <c r="BD83" i="3"/>
  <c r="BD41" i="3"/>
  <c r="BD115" i="3"/>
  <c r="BD28" i="3"/>
  <c r="BD59" i="3"/>
  <c r="BD14" i="3"/>
  <c r="BD29" i="3"/>
  <c r="BD49" i="3"/>
  <c r="BD94" i="3"/>
  <c r="BD35" i="3"/>
  <c r="BD61" i="3"/>
  <c r="BD108" i="3"/>
  <c r="BE31" i="3"/>
  <c r="BD105" i="3"/>
  <c r="BD11" i="3"/>
  <c r="BD102" i="3"/>
  <c r="BD25" i="3"/>
  <c r="BD65" i="3"/>
  <c r="BD68" i="3"/>
  <c r="BD107" i="3"/>
  <c r="BE70" i="3"/>
  <c r="BD33" i="3"/>
  <c r="BD112" i="3"/>
  <c r="BD106" i="3"/>
  <c r="BD116" i="3"/>
  <c r="BD26" i="3"/>
  <c r="BD100" i="3"/>
  <c r="BD96" i="3"/>
  <c r="BE84" i="3"/>
  <c r="BD79" i="3"/>
  <c r="BD91" i="3"/>
  <c r="BD38" i="3"/>
  <c r="BD88" i="3"/>
  <c r="BD60" i="3"/>
  <c r="BD43" i="3"/>
  <c r="BD73" i="3"/>
  <c r="BD56" i="3"/>
  <c r="BE58" i="3"/>
  <c r="BD53" i="3"/>
  <c r="BD37" i="3"/>
  <c r="BD101" i="3"/>
  <c r="BD117" i="3"/>
  <c r="BD86" i="3"/>
  <c r="BD99" i="3"/>
  <c r="BD111" i="3"/>
  <c r="BD109" i="3"/>
  <c r="BE36" i="3"/>
  <c r="BE103" i="3"/>
  <c r="BE28" i="3"/>
  <c r="BC19" i="3"/>
  <c r="BD113" i="3"/>
  <c r="BE111" i="3"/>
  <c r="BE30" i="3"/>
  <c r="BD77" i="3"/>
  <c r="BD114" i="3"/>
  <c r="BE88" i="3"/>
  <c r="BE66" i="3"/>
  <c r="BE77" i="3"/>
  <c r="BE55" i="3"/>
  <c r="BE97" i="3"/>
  <c r="BD66" i="3"/>
  <c r="BD129" i="3"/>
  <c r="BE85" i="3"/>
  <c r="BE23" i="3"/>
  <c r="BE46" i="3"/>
  <c r="BE16" i="3"/>
  <c r="BE109" i="3"/>
  <c r="BE105" i="3"/>
  <c r="BE108" i="3"/>
  <c r="BE35" i="3"/>
  <c r="BE21" i="3"/>
  <c r="BE114" i="3"/>
  <c r="BE44" i="3"/>
  <c r="BE104" i="3"/>
  <c r="BE64" i="3"/>
  <c r="BE52" i="3"/>
  <c r="BE48" i="3"/>
  <c r="BE93" i="3"/>
  <c r="BE25" i="3"/>
  <c r="BE96" i="3"/>
  <c r="BE43" i="3"/>
  <c r="BE90" i="3"/>
  <c r="BE74" i="3"/>
  <c r="BE107" i="3"/>
  <c r="BE73" i="3"/>
  <c r="BE122" i="3"/>
  <c r="BE17" i="3"/>
  <c r="BE79" i="3"/>
  <c r="BE42" i="3"/>
  <c r="BE54" i="3"/>
  <c r="BE75" i="3"/>
  <c r="BE50" i="3"/>
  <c r="BE29" i="3"/>
  <c r="BE14" i="3"/>
  <c r="BE27" i="3"/>
  <c r="BE53" i="3"/>
  <c r="BE71" i="3"/>
  <c r="BE59" i="3"/>
  <c r="BE68" i="3"/>
  <c r="BE128" i="3"/>
  <c r="BE125" i="3"/>
  <c r="BE86" i="3"/>
  <c r="BE72" i="3"/>
  <c r="BE80" i="3"/>
  <c r="BE126" i="3"/>
  <c r="BE94" i="3"/>
  <c r="BE124" i="3"/>
  <c r="BE123" i="3"/>
  <c r="BE98" i="3"/>
  <c r="BE61" i="3"/>
  <c r="BE63" i="3"/>
  <c r="BE20" i="3"/>
  <c r="BE95" i="3"/>
  <c r="BE113" i="3"/>
  <c r="BE37" i="3"/>
  <c r="BE82" i="3"/>
  <c r="BE76" i="3"/>
  <c r="BE33" i="3"/>
  <c r="BE87" i="3"/>
  <c r="BE92" i="3"/>
  <c r="BE39" i="3"/>
  <c r="BE34" i="3"/>
  <c r="BE11" i="3"/>
  <c r="BE67" i="3"/>
  <c r="BE26" i="3"/>
  <c r="BE62" i="3"/>
  <c r="BE112" i="3"/>
  <c r="BE45" i="3"/>
  <c r="BE22" i="3"/>
  <c r="BE106" i="3"/>
  <c r="BE65" i="3"/>
  <c r="BE115" i="3"/>
  <c r="BE69" i="3"/>
  <c r="BE57" i="3"/>
  <c r="BE119" i="3"/>
  <c r="BE32" i="3"/>
  <c r="BE130" i="3"/>
  <c r="BE116" i="3"/>
  <c r="BE51" i="3"/>
  <c r="BE110" i="3"/>
  <c r="BE101" i="3"/>
  <c r="BE127" i="3"/>
  <c r="BE102" i="3"/>
  <c r="BE100" i="3"/>
  <c r="BE12" i="3"/>
  <c r="BE60" i="3"/>
  <c r="BE38" i="3"/>
  <c r="BE78" i="3"/>
  <c r="BE120" i="3"/>
  <c r="BE129" i="3"/>
  <c r="BE121" i="3"/>
  <c r="BE81" i="3"/>
  <c r="BE83" i="3"/>
  <c r="BE41" i="3"/>
  <c r="BE99" i="3"/>
  <c r="BE40" i="3"/>
  <c r="BE118" i="3"/>
  <c r="BE91" i="3"/>
  <c r="BE24" i="3"/>
  <c r="BE13" i="3"/>
  <c r="BE56" i="3"/>
  <c r="BE89" i="3"/>
  <c r="BE15" i="3"/>
  <c r="BE49" i="3"/>
  <c r="AS16" i="3"/>
  <c r="N13" i="1" s="1"/>
  <c r="BC18" i="3"/>
  <c r="BB18" i="3"/>
  <c r="BQ7" i="3"/>
  <c r="BD19" i="3" s="1"/>
  <c r="BE19" i="3" l="1"/>
  <c r="D10" i="8"/>
  <c r="BE18" i="3"/>
  <c r="AS21" i="3"/>
  <c r="O13" i="1" s="1"/>
  <c r="BD18" i="3"/>
  <c r="E10" i="8" l="1"/>
</calcChain>
</file>

<file path=xl/sharedStrings.xml><?xml version="1.0" encoding="utf-8"?>
<sst xmlns="http://schemas.openxmlformats.org/spreadsheetml/2006/main" count="204" uniqueCount="125">
  <si>
    <t>対象者氏名</t>
    <rPh sb="0" eb="3">
      <t>タイショウシャ</t>
    </rPh>
    <rPh sb="3" eb="5">
      <t>シメイ</t>
    </rPh>
    <phoneticPr fontId="1"/>
  </si>
  <si>
    <t>入力表</t>
    <rPh sb="0" eb="2">
      <t>ニュウリョク</t>
    </rPh>
    <rPh sb="2" eb="3">
      <t>ヒョウ</t>
    </rPh>
    <phoneticPr fontId="1"/>
  </si>
  <si>
    <t>計算結果一覧表</t>
    <rPh sb="0" eb="2">
      <t>ケイサン</t>
    </rPh>
    <rPh sb="2" eb="4">
      <t>ケッカ</t>
    </rPh>
    <rPh sb="4" eb="6">
      <t>イチラン</t>
    </rPh>
    <rPh sb="6" eb="7">
      <t>ヒョウ</t>
    </rPh>
    <phoneticPr fontId="1"/>
  </si>
  <si>
    <t>腎症病期判定表</t>
    <rPh sb="0" eb="2">
      <t>ジンショウ</t>
    </rPh>
    <rPh sb="2" eb="4">
      <t>ビョウキ</t>
    </rPh>
    <rPh sb="4" eb="6">
      <t>ハンテイ</t>
    </rPh>
    <rPh sb="6" eb="7">
      <t>ヒョウ</t>
    </rPh>
    <phoneticPr fontId="1"/>
  </si>
  <si>
    <t>番号</t>
    <rPh sb="0" eb="2">
      <t>バンゴウ</t>
    </rPh>
    <phoneticPr fontId="1"/>
  </si>
  <si>
    <t>元号</t>
    <rPh sb="0" eb="2">
      <t>ゲンゴウ</t>
    </rPh>
    <phoneticPr fontId="1"/>
  </si>
  <si>
    <t>和暦年</t>
    <rPh sb="0" eb="3">
      <t>ワレキネン</t>
    </rPh>
    <phoneticPr fontId="1"/>
  </si>
  <si>
    <t>（西暦年）</t>
    <rPh sb="1" eb="4">
      <t>セイレキネン</t>
    </rPh>
    <phoneticPr fontId="1"/>
  </si>
  <si>
    <t>月</t>
    <rPh sb="0" eb="1">
      <t>ツキ</t>
    </rPh>
    <phoneticPr fontId="1"/>
  </si>
  <si>
    <t>日</t>
    <rPh sb="0" eb="1">
      <t>ニチ</t>
    </rPh>
    <phoneticPr fontId="1"/>
  </si>
  <si>
    <t>eGFR</t>
    <phoneticPr fontId="1"/>
  </si>
  <si>
    <t>尿蛋白定性</t>
    <rPh sb="0" eb="1">
      <t>ニョウ</t>
    </rPh>
    <rPh sb="1" eb="3">
      <t>タンパク</t>
    </rPh>
    <rPh sb="3" eb="5">
      <t>テイセイ</t>
    </rPh>
    <phoneticPr fontId="1"/>
  </si>
  <si>
    <t>eGFR減少値</t>
    <rPh sb="4" eb="7">
      <t>ゲンショウチ</t>
    </rPh>
    <phoneticPr fontId="1"/>
  </si>
  <si>
    <t>(年単位の減少値)</t>
    <rPh sb="1" eb="4">
      <t>ネンタンイ</t>
    </rPh>
    <rPh sb="5" eb="8">
      <t>ゲンショウチ</t>
    </rPh>
    <phoneticPr fontId="1"/>
  </si>
  <si>
    <t>eGFR減少率</t>
  </si>
  <si>
    <t>(年単位の直近2時点)</t>
    <rPh sb="1" eb="4">
      <t>ネンタンイ</t>
    </rPh>
    <phoneticPr fontId="1"/>
  </si>
  <si>
    <t>測定年月日</t>
    <rPh sb="0" eb="2">
      <t>ソクテイ</t>
    </rPh>
    <rPh sb="2" eb="5">
      <t>ネンガッピ</t>
    </rPh>
    <phoneticPr fontId="1"/>
  </si>
  <si>
    <t>腎症病期</t>
    <rPh sb="0" eb="2">
      <t>ジンショウ</t>
    </rPh>
    <rPh sb="2" eb="4">
      <t>ビョウキ</t>
    </rPh>
    <phoneticPr fontId="1"/>
  </si>
  <si>
    <t>(年単位の最新/最古2時点)</t>
    <rPh sb="1" eb="4">
      <t>ネンタンイ</t>
    </rPh>
    <rPh sb="5" eb="7">
      <t>サイシン</t>
    </rPh>
    <rPh sb="8" eb="10">
      <t>サイコ</t>
    </rPh>
    <rPh sb="9" eb="10">
      <t>フル</t>
    </rPh>
    <rPh sb="11" eb="13">
      <t>ジテン</t>
    </rPh>
    <phoneticPr fontId="1"/>
  </si>
  <si>
    <t>eGFR予測値</t>
    <rPh sb="4" eb="7">
      <t>ヨソクチ</t>
    </rPh>
    <phoneticPr fontId="1"/>
  </si>
  <si>
    <t>(最新測定時点から3年後)</t>
  </si>
  <si>
    <t>(腎症第4期への突入時期)</t>
    <rPh sb="1" eb="3">
      <t>ジンショウ</t>
    </rPh>
    <rPh sb="3" eb="4">
      <t>ダイ</t>
    </rPh>
    <rPh sb="5" eb="6">
      <t>キ</t>
    </rPh>
    <rPh sb="8" eb="10">
      <t>トツニュウ</t>
    </rPh>
    <rPh sb="10" eb="12">
      <t>ジキ</t>
    </rPh>
    <phoneticPr fontId="1"/>
  </si>
  <si>
    <t>暦調整テーブル</t>
    <rPh sb="0" eb="1">
      <t>コヨミ</t>
    </rPh>
    <rPh sb="1" eb="3">
      <t>チョウセイ</t>
    </rPh>
    <phoneticPr fontId="1"/>
  </si>
  <si>
    <t>グラフ用テーブル①</t>
    <rPh sb="3" eb="4">
      <t>ヨウ</t>
    </rPh>
    <phoneticPr fontId="1"/>
  </si>
  <si>
    <t>元号和暦年</t>
    <rPh sb="0" eb="2">
      <t>ゲンゴウ</t>
    </rPh>
    <rPh sb="2" eb="4">
      <t>ワレキ</t>
    </rPh>
    <rPh sb="4" eb="5">
      <t>ネン</t>
    </rPh>
    <phoneticPr fontId="1"/>
  </si>
  <si>
    <t>西暦年（再掲）</t>
    <rPh sb="0" eb="2">
      <t>セイレキ</t>
    </rPh>
    <rPh sb="2" eb="3">
      <t>ネン</t>
    </rPh>
    <rPh sb="4" eb="6">
      <t>サイケイ</t>
    </rPh>
    <phoneticPr fontId="1"/>
  </si>
  <si>
    <t>年</t>
    <rPh sb="0" eb="1">
      <t>ネン</t>
    </rPh>
    <phoneticPr fontId="1"/>
  </si>
  <si>
    <t>年月日合成</t>
    <rPh sb="0" eb="3">
      <t>ネンガッピ</t>
    </rPh>
    <rPh sb="3" eb="5">
      <t>ゴウセイ</t>
    </rPh>
    <phoneticPr fontId="1"/>
  </si>
  <si>
    <t>年月日</t>
    <rPh sb="0" eb="3">
      <t>ネンガッピ</t>
    </rPh>
    <phoneticPr fontId="1"/>
  </si>
  <si>
    <t>eGFR</t>
  </si>
  <si>
    <t>傾き</t>
    <rPh sb="0" eb="1">
      <t>カタム</t>
    </rPh>
    <phoneticPr fontId="1"/>
  </si>
  <si>
    <t>切片</t>
    <rPh sb="0" eb="2">
      <t>セッペン</t>
    </rPh>
    <phoneticPr fontId="1"/>
  </si>
  <si>
    <t>年間eGFR変化値</t>
    <rPh sb="0" eb="2">
      <t>ネンカン</t>
    </rPh>
    <rPh sb="6" eb="8">
      <t>ヘンカ</t>
    </rPh>
    <rPh sb="8" eb="9">
      <t>チ</t>
    </rPh>
    <phoneticPr fontId="1"/>
  </si>
  <si>
    <t>eGFR3年後予測値</t>
    <rPh sb="5" eb="7">
      <t>ネンゴ</t>
    </rPh>
    <rPh sb="7" eb="10">
      <t>ヨソクチ</t>
    </rPh>
    <phoneticPr fontId="1"/>
  </si>
  <si>
    <t>eGFR30推定シリアル値</t>
    <rPh sb="6" eb="8">
      <t>スイテイ</t>
    </rPh>
    <phoneticPr fontId="1"/>
  </si>
  <si>
    <t>eGFR10推定シリアル値</t>
    <rPh sb="6" eb="8">
      <t>スイテイ</t>
    </rPh>
    <phoneticPr fontId="1"/>
  </si>
  <si>
    <t>eGFR変化率年平均（直近2時点）</t>
    <rPh sb="4" eb="6">
      <t>ヘンカ</t>
    </rPh>
    <rPh sb="6" eb="7">
      <t>リツ</t>
    </rPh>
    <rPh sb="7" eb="10">
      <t>ネンヘイキン</t>
    </rPh>
    <rPh sb="11" eb="13">
      <t>チョッキン</t>
    </rPh>
    <rPh sb="14" eb="16">
      <t>ジテン</t>
    </rPh>
    <phoneticPr fontId="1"/>
  </si>
  <si>
    <t>eGFR変化率年平均（最古/最新2時点）</t>
    <rPh sb="4" eb="6">
      <t>ヘンカ</t>
    </rPh>
    <rPh sb="6" eb="7">
      <t>リツ</t>
    </rPh>
    <rPh sb="7" eb="10">
      <t>ネンヘイキン</t>
    </rPh>
    <rPh sb="11" eb="13">
      <t>サイコ</t>
    </rPh>
    <rPh sb="14" eb="16">
      <t>サイシン</t>
    </rPh>
    <rPh sb="17" eb="19">
      <t>ジテン</t>
    </rPh>
    <phoneticPr fontId="1"/>
  </si>
  <si>
    <t>推定年月日</t>
    <rPh sb="0" eb="2">
      <t>スイテイ</t>
    </rPh>
    <rPh sb="2" eb="5">
      <t>ネンガッピ</t>
    </rPh>
    <phoneticPr fontId="1"/>
  </si>
  <si>
    <t>グラフ用テーブル②</t>
    <phoneticPr fontId="1"/>
  </si>
  <si>
    <t>番号</t>
    <rPh sb="0" eb="2">
      <t>バンゴウ</t>
    </rPh>
    <phoneticPr fontId="1"/>
  </si>
  <si>
    <t>年月日</t>
    <rPh sb="0" eb="3">
      <t>ネンガッピ</t>
    </rPh>
    <phoneticPr fontId="1"/>
  </si>
  <si>
    <t>eGFR判定</t>
    <rPh sb="4" eb="6">
      <t>ハンテイ</t>
    </rPh>
    <phoneticPr fontId="1"/>
  </si>
  <si>
    <t>尿検査判定</t>
    <rPh sb="0" eb="3">
      <t>ニョウケンサ</t>
    </rPh>
    <rPh sb="3" eb="5">
      <t>ハンテイ</t>
    </rPh>
    <phoneticPr fontId="1"/>
  </si>
  <si>
    <t>最終判定②</t>
    <rPh sb="0" eb="4">
      <t>サイシュウハンテイ</t>
    </rPh>
    <phoneticPr fontId="1"/>
  </si>
  <si>
    <t>最終判定①</t>
    <rPh sb="0" eb="4">
      <t>サイシュウハンテイ</t>
    </rPh>
    <phoneticPr fontId="1"/>
  </si>
  <si>
    <t>古い順</t>
    <rPh sb="0" eb="1">
      <t>フル</t>
    </rPh>
    <rPh sb="2" eb="3">
      <t>ジュン</t>
    </rPh>
    <phoneticPr fontId="1"/>
  </si>
  <si>
    <t>氏名</t>
    <rPh sb="0" eb="2">
      <t>シメイ</t>
    </rPh>
    <phoneticPr fontId="1"/>
  </si>
  <si>
    <t>さん</t>
    <phoneticPr fontId="1"/>
  </si>
  <si>
    <t>(腎代替療法開始時期)</t>
    <phoneticPr fontId="1"/>
  </si>
  <si>
    <t>お名前はここに</t>
    <rPh sb="1" eb="3">
      <t>ナマエ</t>
    </rPh>
    <phoneticPr fontId="1"/>
  </si>
  <si>
    <t>番号</t>
    <rPh sb="0" eb="2">
      <t>バンゴウ</t>
    </rPh>
    <phoneticPr fontId="1"/>
  </si>
  <si>
    <t>年月日</t>
    <rPh sb="0" eb="3">
      <t>ネンガッピ</t>
    </rPh>
    <phoneticPr fontId="1"/>
  </si>
  <si>
    <t>eGFR（再掲）</t>
    <rPh sb="5" eb="7">
      <t>サイケイ</t>
    </rPh>
    <phoneticPr fontId="1"/>
  </si>
  <si>
    <t>尿定性（再掲）</t>
    <rPh sb="0" eb="3">
      <t>ニョウテイセイ</t>
    </rPh>
    <rPh sb="4" eb="6">
      <t>サイケイ</t>
    </rPh>
    <phoneticPr fontId="1"/>
  </si>
  <si>
    <t>対応eGFR</t>
    <rPh sb="0" eb="2">
      <t>タイオウ</t>
    </rPh>
    <phoneticPr fontId="1"/>
  </si>
  <si>
    <t>対応尿定性</t>
    <rPh sb="0" eb="2">
      <t>タイオウ</t>
    </rPh>
    <rPh sb="2" eb="3">
      <t>ニョウ</t>
    </rPh>
    <rPh sb="3" eb="5">
      <t>テイセイ</t>
    </rPh>
    <phoneticPr fontId="1"/>
  </si>
  <si>
    <t>上詰昇順化テーブル②</t>
    <rPh sb="0" eb="2">
      <t>ウエヅ</t>
    </rPh>
    <rPh sb="2" eb="4">
      <t>ショウジュン</t>
    </rPh>
    <rPh sb="4" eb="5">
      <t>カ</t>
    </rPh>
    <phoneticPr fontId="1"/>
  </si>
  <si>
    <t>上詰昇順化テーブル①</t>
    <rPh sb="0" eb="2">
      <t>ウエヅ</t>
    </rPh>
    <rPh sb="2" eb="4">
      <t>ショウジュン</t>
    </rPh>
    <rPh sb="4" eb="5">
      <t>カ</t>
    </rPh>
    <phoneticPr fontId="1"/>
  </si>
  <si>
    <t>判定可能年月日</t>
    <rPh sb="0" eb="2">
      <t>ハンテイ</t>
    </rPh>
    <rPh sb="2" eb="4">
      <t>カノウ</t>
    </rPh>
    <rPh sb="4" eb="7">
      <t>ネンガッピ</t>
    </rPh>
    <phoneticPr fontId="1"/>
  </si>
  <si>
    <t>-</t>
  </si>
  <si>
    <t>±</t>
  </si>
  <si>
    <t>＜利用に当たって必ずお読みください＞</t>
    <rPh sb="1" eb="3">
      <t>リヨウ</t>
    </rPh>
    <rPh sb="4" eb="5">
      <t>ア</t>
    </rPh>
    <rPh sb="8" eb="9">
      <t>カナラ</t>
    </rPh>
    <rPh sb="11" eb="12">
      <t>ヨ</t>
    </rPh>
    <phoneticPr fontId="1"/>
  </si>
  <si>
    <t>・京都府版eGFRプロットシート（以下、本ツールと記載。）は、京都府内保険者が実施する糖尿病重症化予防に係る保健指導等を支援するために京都府が作成した腎機能可視化支援ツールです。</t>
    <rPh sb="17" eb="19">
      <t>イカ</t>
    </rPh>
    <rPh sb="20" eb="21">
      <t>ホン</t>
    </rPh>
    <rPh sb="25" eb="27">
      <t>キサイ</t>
    </rPh>
    <rPh sb="31" eb="33">
      <t>キョウト</t>
    </rPh>
    <rPh sb="33" eb="35">
      <t>フナイ</t>
    </rPh>
    <rPh sb="35" eb="38">
      <t>ホケンジャ</t>
    </rPh>
    <rPh sb="39" eb="41">
      <t>ジッシ</t>
    </rPh>
    <rPh sb="43" eb="46">
      <t>トウニョウビョウ</t>
    </rPh>
    <rPh sb="46" eb="49">
      <t>ジュウショウカ</t>
    </rPh>
    <rPh sb="49" eb="51">
      <t>ヨボウ</t>
    </rPh>
    <rPh sb="52" eb="53">
      <t>カカ</t>
    </rPh>
    <rPh sb="54" eb="56">
      <t>ホケン</t>
    </rPh>
    <rPh sb="56" eb="58">
      <t>シドウ</t>
    </rPh>
    <rPh sb="58" eb="59">
      <t>トウ</t>
    </rPh>
    <rPh sb="60" eb="62">
      <t>シエン</t>
    </rPh>
    <rPh sb="67" eb="70">
      <t>キョウトフ</t>
    </rPh>
    <rPh sb="71" eb="73">
      <t>サクセイ</t>
    </rPh>
    <rPh sb="75" eb="76">
      <t>ジン</t>
    </rPh>
    <rPh sb="76" eb="78">
      <t>キノウ</t>
    </rPh>
    <rPh sb="78" eb="80">
      <t>カシ</t>
    </rPh>
    <rPh sb="80" eb="81">
      <t>カ</t>
    </rPh>
    <rPh sb="81" eb="83">
      <t>シエン</t>
    </rPh>
    <phoneticPr fontId="1"/>
  </si>
  <si>
    <t>京都府版eGFRプロットシート © 2021 by 京都府健康福祉部健康対策課健康長寿係 is licensed under Attribution-NonCommercial-NoDerivatives 4.0 International </t>
  </si>
  <si>
    <t>介入開始年月日</t>
    <rPh sb="0" eb="2">
      <t>カイニュウ</t>
    </rPh>
    <rPh sb="2" eb="4">
      <t>カイシ</t>
    </rPh>
    <rPh sb="4" eb="5">
      <t>ネン</t>
    </rPh>
    <rPh sb="5" eb="6">
      <t>ガツ</t>
    </rPh>
    <rPh sb="6" eb="7">
      <t>ヒ</t>
    </rPh>
    <phoneticPr fontId="1"/>
  </si>
  <si>
    <t>介入前後計算用テーブル</t>
    <rPh sb="0" eb="2">
      <t>カイニュウ</t>
    </rPh>
    <rPh sb="2" eb="4">
      <t>ゼンゴ</t>
    </rPh>
    <rPh sb="4" eb="6">
      <t>ケイサン</t>
    </rPh>
    <rPh sb="6" eb="7">
      <t>ヨウ</t>
    </rPh>
    <phoneticPr fontId="1"/>
  </si>
  <si>
    <t>前eGFR</t>
    <rPh sb="0" eb="1">
      <t>マエ</t>
    </rPh>
    <phoneticPr fontId="1"/>
  </si>
  <si>
    <t>後eGFR</t>
    <rPh sb="0" eb="1">
      <t>ゴ</t>
    </rPh>
    <phoneticPr fontId="1"/>
  </si>
  <si>
    <t>傾き</t>
    <rPh sb="0" eb="1">
      <t>カタム</t>
    </rPh>
    <phoneticPr fontId="1"/>
  </si>
  <si>
    <t>切片</t>
    <rPh sb="0" eb="2">
      <t>セッペン</t>
    </rPh>
    <phoneticPr fontId="1"/>
  </si>
  <si>
    <t>時間の偏差平方和</t>
    <rPh sb="0" eb="2">
      <t>ジカン</t>
    </rPh>
    <rPh sb="3" eb="5">
      <t>ヘンサ</t>
    </rPh>
    <rPh sb="5" eb="7">
      <t>ヘイホウ</t>
    </rPh>
    <rPh sb="7" eb="8">
      <t>ワ</t>
    </rPh>
    <phoneticPr fontId="1"/>
  </si>
  <si>
    <t>残差のSE</t>
    <rPh sb="0" eb="2">
      <t>ザンサ</t>
    </rPh>
    <phoneticPr fontId="1"/>
  </si>
  <si>
    <t>残差のV</t>
    <rPh sb="0" eb="2">
      <t>ザンサ</t>
    </rPh>
    <phoneticPr fontId="1"/>
  </si>
  <si>
    <t>A_eGFR</t>
    <phoneticPr fontId="1"/>
  </si>
  <si>
    <t>B_eGFR</t>
    <phoneticPr fontId="1"/>
  </si>
  <si>
    <t>A予測</t>
    <rPh sb="1" eb="3">
      <t>ヨソク</t>
    </rPh>
    <phoneticPr fontId="1"/>
  </si>
  <si>
    <t>B予測</t>
    <rPh sb="1" eb="3">
      <t>ヨソク</t>
    </rPh>
    <phoneticPr fontId="1"/>
  </si>
  <si>
    <t>A年月日</t>
    <rPh sb="1" eb="3">
      <t>ネンゲツ</t>
    </rPh>
    <rPh sb="3" eb="4">
      <t>ヒ</t>
    </rPh>
    <phoneticPr fontId="1"/>
  </si>
  <si>
    <t>B年月日</t>
    <rPh sb="1" eb="3">
      <t>ネンゲツ</t>
    </rPh>
    <rPh sb="3" eb="4">
      <t>ヒ</t>
    </rPh>
    <phoneticPr fontId="1"/>
  </si>
  <si>
    <t>N</t>
    <phoneticPr fontId="1"/>
  </si>
  <si>
    <t>(t₀-ave.t)²</t>
  </si>
  <si>
    <t>(t₀-ave.t)²</t>
    <phoneticPr fontId="1"/>
  </si>
  <si>
    <t>A残差</t>
    <rPh sb="1" eb="3">
      <t>ザンサ</t>
    </rPh>
    <phoneticPr fontId="1"/>
  </si>
  <si>
    <t>B残差</t>
    <rPh sb="1" eb="3">
      <t>ザンサ</t>
    </rPh>
    <phoneticPr fontId="1"/>
  </si>
  <si>
    <t>t(N−2,α/2)</t>
    <phoneticPr fontId="1"/>
  </si>
  <si>
    <t>A_95%LPL</t>
    <phoneticPr fontId="1"/>
  </si>
  <si>
    <t>A_95%UPL</t>
    <phoneticPr fontId="1"/>
  </si>
  <si>
    <t>B_95%LPL</t>
    <phoneticPr fontId="1"/>
  </si>
  <si>
    <t>B_95%UPL</t>
    <phoneticPr fontId="1"/>
  </si>
  <si>
    <t>最終＋3年</t>
    <rPh sb="0" eb="2">
      <t>サイシュウ</t>
    </rPh>
    <rPh sb="4" eb="5">
      <t>ネン</t>
    </rPh>
    <phoneticPr fontId="1"/>
  </si>
  <si>
    <t>グラフ用テーブル③（介入前後グラフ用）</t>
    <rPh sb="3" eb="4">
      <t>ヨウ</t>
    </rPh>
    <rPh sb="10" eb="12">
      <t>カイニュウ</t>
    </rPh>
    <rPh sb="12" eb="14">
      <t>ゼンゴ</t>
    </rPh>
    <rPh sb="17" eb="18">
      <t>ヨウ</t>
    </rPh>
    <phoneticPr fontId="1"/>
  </si>
  <si>
    <t>最終+3年後予測値</t>
    <rPh sb="0" eb="2">
      <t>サイシュウ</t>
    </rPh>
    <rPh sb="4" eb="6">
      <t>ネンゴ</t>
    </rPh>
    <rPh sb="6" eb="9">
      <t>ヨソクチ</t>
    </rPh>
    <phoneticPr fontId="1"/>
  </si>
  <si>
    <t>全期間</t>
    <rPh sb="0" eb="3">
      <t>ゼンキカン</t>
    </rPh>
    <phoneticPr fontId="1"/>
  </si>
  <si>
    <t>介入前</t>
    <rPh sb="0" eb="2">
      <t>カイニュウ</t>
    </rPh>
    <rPh sb="2" eb="3">
      <t>ゼン</t>
    </rPh>
    <phoneticPr fontId="1"/>
  </si>
  <si>
    <t>介入後</t>
    <rPh sb="0" eb="2">
      <t>カイニュウ</t>
    </rPh>
    <rPh sb="2" eb="3">
      <t>ゴ</t>
    </rPh>
    <phoneticPr fontId="1"/>
  </si>
  <si>
    <t>項目</t>
    <rPh sb="0" eb="2">
      <t>コウモク</t>
    </rPh>
    <phoneticPr fontId="1"/>
  </si>
  <si>
    <t>全期間の計算結果テーブル</t>
    <rPh sb="0" eb="3">
      <t>ゼンキカン</t>
    </rPh>
    <rPh sb="4" eb="8">
      <t>ケイサンケッカ</t>
    </rPh>
    <phoneticPr fontId="1"/>
  </si>
  <si>
    <t>介入日整理テーブル</t>
    <rPh sb="0" eb="2">
      <t>カイニュウ</t>
    </rPh>
    <rPh sb="2" eb="3">
      <t>ビ</t>
    </rPh>
    <rPh sb="3" eb="5">
      <t>セイリ</t>
    </rPh>
    <phoneticPr fontId="1"/>
  </si>
  <si>
    <t>介入前後の各種パラメーターテーブル</t>
    <rPh sb="0" eb="2">
      <t>カイニュウ</t>
    </rPh>
    <rPh sb="2" eb="4">
      <t>ゼンゴ</t>
    </rPh>
    <rPh sb="5" eb="7">
      <t>カクシュ</t>
    </rPh>
    <phoneticPr fontId="1"/>
  </si>
  <si>
    <t>前</t>
    <rPh sb="0" eb="1">
      <t>マエ</t>
    </rPh>
    <phoneticPr fontId="1"/>
  </si>
  <si>
    <t>後</t>
    <rPh sb="0" eb="1">
      <t>ウシ</t>
    </rPh>
    <phoneticPr fontId="1"/>
  </si>
  <si>
    <t>全期間の回帰式テーブル</t>
    <rPh sb="0" eb="3">
      <t>ゼンキカン</t>
    </rPh>
    <rPh sb="4" eb="7">
      <t>カイキシキ</t>
    </rPh>
    <phoneticPr fontId="1"/>
  </si>
  <si>
    <t>全期間のeGFR整理テーブル</t>
    <rPh sb="0" eb="3">
      <t>ゼンキカン</t>
    </rPh>
    <rPh sb="8" eb="10">
      <t>セイリ</t>
    </rPh>
    <phoneticPr fontId="1"/>
  </si>
  <si>
    <t>全期間の日時整理テーブル</t>
    <rPh sb="0" eb="3">
      <t>ゼンキカン</t>
    </rPh>
    <rPh sb="4" eb="6">
      <t>ニチジ</t>
    </rPh>
    <rPh sb="6" eb="8">
      <t>セイリ</t>
    </rPh>
    <phoneticPr fontId="1"/>
  </si>
  <si>
    <r>
      <rPr>
        <b/>
        <sz val="11"/>
        <color rgb="FFFF0000"/>
        <rFont val="游ゴシック"/>
        <family val="3"/>
        <charset val="128"/>
        <scheme val="minor"/>
      </rPr>
      <t>前</t>
    </r>
    <r>
      <rPr>
        <sz val="11"/>
        <color theme="1"/>
        <rFont val="游ゴシック"/>
        <family val="2"/>
        <charset val="128"/>
        <scheme val="minor"/>
      </rPr>
      <t>期のeGFR整理テーブル</t>
    </r>
    <rPh sb="0" eb="2">
      <t>ゼンキ</t>
    </rPh>
    <rPh sb="7" eb="9">
      <t>セイリ</t>
    </rPh>
    <phoneticPr fontId="1"/>
  </si>
  <si>
    <r>
      <rPr>
        <b/>
        <sz val="11"/>
        <color rgb="FFFF0000"/>
        <rFont val="游ゴシック"/>
        <family val="3"/>
        <charset val="128"/>
        <scheme val="minor"/>
      </rPr>
      <t>前</t>
    </r>
    <r>
      <rPr>
        <sz val="11"/>
        <color theme="1"/>
        <rFont val="游ゴシック"/>
        <family val="2"/>
        <charset val="128"/>
        <scheme val="minor"/>
      </rPr>
      <t>期の日時整理テーブル</t>
    </r>
    <rPh sb="0" eb="2">
      <t>ゼンキ</t>
    </rPh>
    <rPh sb="3" eb="5">
      <t>ニチジ</t>
    </rPh>
    <rPh sb="5" eb="7">
      <t>セイリ</t>
    </rPh>
    <phoneticPr fontId="1"/>
  </si>
  <si>
    <t>最新</t>
    <rPh sb="0" eb="2">
      <t>サイシン</t>
    </rPh>
    <phoneticPr fontId="1"/>
  </si>
  <si>
    <t>1回前</t>
    <rPh sb="1" eb="2">
      <t>カイ</t>
    </rPh>
    <rPh sb="2" eb="3">
      <t>マエ</t>
    </rPh>
    <phoneticPr fontId="1"/>
  </si>
  <si>
    <t>最古</t>
    <rPh sb="0" eb="2">
      <t>サイコ</t>
    </rPh>
    <phoneticPr fontId="1"/>
  </si>
  <si>
    <t>最新</t>
    <phoneticPr fontId="1"/>
  </si>
  <si>
    <r>
      <rPr>
        <b/>
        <sz val="11"/>
        <color rgb="FFFF0000"/>
        <rFont val="游ゴシック"/>
        <family val="3"/>
        <charset val="128"/>
        <scheme val="minor"/>
      </rPr>
      <t>前</t>
    </r>
    <r>
      <rPr>
        <sz val="11"/>
        <color theme="1"/>
        <rFont val="游ゴシック"/>
        <family val="2"/>
        <charset val="128"/>
        <scheme val="minor"/>
      </rPr>
      <t>期の計算結果テーブル</t>
    </r>
    <rPh sb="0" eb="2">
      <t>ゼンキ</t>
    </rPh>
    <rPh sb="3" eb="7">
      <t>ケイサンケッカ</t>
    </rPh>
    <phoneticPr fontId="1"/>
  </si>
  <si>
    <r>
      <rPr>
        <b/>
        <sz val="11"/>
        <color rgb="FFFF0000"/>
        <rFont val="游ゴシック"/>
        <family val="3"/>
        <charset val="128"/>
        <scheme val="minor"/>
      </rPr>
      <t>後</t>
    </r>
    <r>
      <rPr>
        <sz val="11"/>
        <color theme="1"/>
        <rFont val="游ゴシック"/>
        <family val="2"/>
        <charset val="128"/>
        <scheme val="minor"/>
      </rPr>
      <t>期の計算結果テーブル</t>
    </r>
    <rPh sb="0" eb="2">
      <t>コウキ</t>
    </rPh>
    <rPh sb="3" eb="7">
      <t>ケイサンケッカ</t>
    </rPh>
    <phoneticPr fontId="1"/>
  </si>
  <si>
    <r>
      <rPr>
        <b/>
        <sz val="11"/>
        <color rgb="FFFF0000"/>
        <rFont val="游ゴシック"/>
        <family val="3"/>
        <charset val="128"/>
        <scheme val="minor"/>
      </rPr>
      <t>後</t>
    </r>
    <r>
      <rPr>
        <sz val="11"/>
        <color theme="1"/>
        <rFont val="游ゴシック"/>
        <family val="2"/>
        <charset val="128"/>
        <scheme val="minor"/>
      </rPr>
      <t>期のeGFR整理テーブル</t>
    </r>
    <rPh sb="0" eb="2">
      <t>コウキ</t>
    </rPh>
    <rPh sb="7" eb="9">
      <t>セイリ</t>
    </rPh>
    <phoneticPr fontId="1"/>
  </si>
  <si>
    <r>
      <rPr>
        <b/>
        <sz val="11"/>
        <color rgb="FFFF0000"/>
        <rFont val="游ゴシック"/>
        <family val="3"/>
        <charset val="128"/>
        <scheme val="minor"/>
      </rPr>
      <t>後</t>
    </r>
    <r>
      <rPr>
        <sz val="11"/>
        <color theme="1"/>
        <rFont val="游ゴシック"/>
        <family val="2"/>
        <charset val="128"/>
        <scheme val="minor"/>
      </rPr>
      <t>期の日時整理テーブル</t>
    </r>
    <rPh sb="0" eb="2">
      <t>コウキ</t>
    </rPh>
    <rPh sb="3" eb="5">
      <t>ニチジ</t>
    </rPh>
    <rPh sb="5" eb="7">
      <t>セイリ</t>
    </rPh>
    <phoneticPr fontId="1"/>
  </si>
  <si>
    <t>後</t>
    <rPh sb="0" eb="1">
      <t>アト</t>
    </rPh>
    <phoneticPr fontId="1"/>
  </si>
  <si>
    <t>指標</t>
    <rPh sb="0" eb="2">
      <t>シヒョウ</t>
    </rPh>
    <phoneticPr fontId="1"/>
  </si>
  <si>
    <t>1+</t>
  </si>
  <si>
    <t>↓注：残差の自由度はN-k(kはモデルで推定するパラメータの数：y=ax+bならaとbで2つ)</t>
    <rPh sb="1" eb="2">
      <t>チュウ</t>
    </rPh>
    <rPh sb="3" eb="5">
      <t>ザンサ</t>
    </rPh>
    <rPh sb="6" eb="9">
      <t>ジユウド</t>
    </rPh>
    <rPh sb="20" eb="22">
      <t>スイテイ</t>
    </rPh>
    <rPh sb="30" eb="31">
      <t>カズ</t>
    </rPh>
    <phoneticPr fontId="1"/>
  </si>
  <si>
    <t>京都府版eGFRプロットシート（介入前後分割版）</t>
    <rPh sb="0" eb="3">
      <t>キョウトフ</t>
    </rPh>
    <rPh sb="3" eb="4">
      <t>バン</t>
    </rPh>
    <rPh sb="16" eb="18">
      <t>カイニュウ</t>
    </rPh>
    <rPh sb="18" eb="20">
      <t>ゼンゴ</t>
    </rPh>
    <rPh sb="20" eb="22">
      <t>ブンカツ</t>
    </rPh>
    <rPh sb="22" eb="23">
      <t>バン</t>
    </rPh>
    <phoneticPr fontId="1"/>
  </si>
  <si>
    <r>
      <rPr>
        <b/>
        <sz val="8"/>
        <color rgb="FFD14500"/>
        <rFont val="ＭＳ ゴシック"/>
        <family val="3"/>
        <charset val="128"/>
      </rPr>
      <t>京都府版</t>
    </r>
    <r>
      <rPr>
        <b/>
        <sz val="8"/>
        <color rgb="FFD14500"/>
        <rFont val="Source Sans Pro"/>
        <family val="2"/>
      </rPr>
      <t>eGFR</t>
    </r>
    <r>
      <rPr>
        <b/>
        <sz val="8"/>
        <color rgb="FFD14500"/>
        <rFont val="ＭＳ ゴシック"/>
        <family val="3"/>
        <charset val="128"/>
      </rPr>
      <t>プロットシート</t>
    </r>
    <r>
      <rPr>
        <b/>
        <sz val="8"/>
        <color rgb="FFD14500"/>
        <rFont val="Source Sans Pro"/>
        <family val="2"/>
      </rPr>
      <t> </t>
    </r>
    <r>
      <rPr>
        <b/>
        <sz val="8"/>
        <color rgb="FF333333"/>
        <rFont val="Source Sans Pro"/>
        <family val="2"/>
      </rPr>
      <t>© 2021 by </t>
    </r>
    <r>
      <rPr>
        <b/>
        <sz val="8"/>
        <color rgb="FFD14500"/>
        <rFont val="ＭＳ ゴシック"/>
        <family val="3"/>
        <charset val="128"/>
      </rPr>
      <t>京都府健康福祉部健康対策課</t>
    </r>
    <r>
      <rPr>
        <b/>
        <sz val="8"/>
        <color rgb="FFD14500"/>
        <rFont val="Source Sans Pro"/>
        <family val="2"/>
      </rPr>
      <t> </t>
    </r>
    <r>
      <rPr>
        <b/>
        <sz val="8"/>
        <color rgb="FF333333"/>
        <rFont val="Source Sans Pro"/>
        <family val="2"/>
      </rPr>
      <t>is licensed under </t>
    </r>
    <r>
      <rPr>
        <b/>
        <sz val="8"/>
        <color rgb="FFD14500"/>
        <rFont val="Source Sans Pro"/>
        <family val="2"/>
      </rPr>
      <t>Attribution-NonCommercial-NoDerivatives 4.0 International </t>
    </r>
    <phoneticPr fontId="1"/>
  </si>
  <si>
    <t>京都府版eGFRプロットシート © 2021 by 京都府健康福祉部健康対策課 is licensed under Attribution-NonCommercial-NoDerivatives 4.0 International </t>
    <phoneticPr fontId="1"/>
  </si>
  <si>
    <t>京都府版eGFRプロットシート © 2021 by 京都府健康福祉部健康対策課 is licensed under Attribution-NonCommercial-NoDerivatives 4.0 International </t>
    <phoneticPr fontId="1"/>
  </si>
  <si>
    <r>
      <t>・本ツールは、</t>
    </r>
    <r>
      <rPr>
        <b/>
        <sz val="11"/>
        <color rgb="FFFF0000"/>
        <rFont val="游ゴシック"/>
        <family val="3"/>
        <charset val="128"/>
        <scheme val="minor"/>
      </rPr>
      <t>いかなる医学的判断・治療方針を示すものでもありません。</t>
    </r>
    <r>
      <rPr>
        <b/>
        <sz val="11"/>
        <rFont val="游ゴシック"/>
        <family val="3"/>
        <charset val="128"/>
        <scheme val="minor"/>
      </rPr>
      <t>診断・治療については、医療機関を受診のうえ医師の診療のもとにおこなってください。</t>
    </r>
    <rPh sb="1" eb="2">
      <t>ホン</t>
    </rPh>
    <rPh sb="11" eb="14">
      <t>イガクテキ</t>
    </rPh>
    <rPh sb="14" eb="16">
      <t>ハンダン</t>
    </rPh>
    <rPh sb="17" eb="19">
      <t>チリョウ</t>
    </rPh>
    <rPh sb="19" eb="21">
      <t>ホウシン</t>
    </rPh>
    <rPh sb="22" eb="23">
      <t>シメ</t>
    </rPh>
    <rPh sb="34" eb="36">
      <t>シンダン</t>
    </rPh>
    <rPh sb="37" eb="39">
      <t>チリョウ</t>
    </rPh>
    <phoneticPr fontId="1"/>
  </si>
  <si>
    <r>
      <t>・本ツールは、CC（クリエイティブ・コモンズ）ライセンスにおける</t>
    </r>
    <r>
      <rPr>
        <b/>
        <sz val="11"/>
        <color rgb="FFFF0000"/>
        <rFont val="游ゴシック"/>
        <family val="3"/>
        <charset val="128"/>
        <scheme val="minor"/>
      </rPr>
      <t>CC BY-NC-ND 4.0</t>
    </r>
    <r>
      <rPr>
        <b/>
        <sz val="11"/>
        <rFont val="游ゴシック"/>
        <family val="3"/>
        <charset val="128"/>
        <scheme val="minor"/>
      </rPr>
      <t>の下に提供されています。（詳細は下の画像リンクからコモンズ証のWebページにアクセスのうえ御確認ください。）</t>
    </r>
    <rPh sb="1" eb="2">
      <t>ホン</t>
    </rPh>
    <rPh sb="48" eb="49">
      <t>モト</t>
    </rPh>
    <rPh sb="50" eb="52">
      <t>テイキョウ</t>
    </rPh>
    <rPh sb="60" eb="62">
      <t>ショウサイ</t>
    </rPh>
    <rPh sb="63" eb="64">
      <t>シタ</t>
    </rPh>
    <rPh sb="65" eb="67">
      <t>ガゾウ</t>
    </rPh>
    <rPh sb="76" eb="77">
      <t>ショウ</t>
    </rPh>
    <rPh sb="92" eb="95">
      <t>ゴカクニン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</si>
</sst>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0"/>
    <numFmt numFmtId="178" formatCode="0.0%"/>
    <numFmt numFmtId="179" formatCode="0.000"/>
  </numFmts>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36"/>
      <color theme="1"/>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
      <b/>
      <sz val="8"/>
      <color rgb="FFD14500"/>
      <name val="Source Sans Pro"/>
      <family val="2"/>
    </font>
    <font>
      <b/>
      <sz val="8"/>
      <color rgb="FF333333"/>
      <name val="Source Sans Pro"/>
      <family val="2"/>
    </font>
    <font>
      <b/>
      <sz val="8"/>
      <color rgb="FFD14500"/>
      <name val="ＭＳ ゴシック"/>
      <family val="3"/>
      <charset val="128"/>
    </font>
    <font>
      <b/>
      <sz val="8"/>
      <color rgb="FFD14500"/>
      <name val="Source Sans Pro"/>
      <family val="3"/>
      <charset val="128"/>
    </font>
    <font>
      <b/>
      <sz val="10"/>
      <color theme="1"/>
      <name val="游ゴシック"/>
      <family val="3"/>
      <charset val="128"/>
      <scheme val="minor"/>
    </font>
    <font>
      <b/>
      <sz val="11"/>
      <color theme="0"/>
      <name val="游ゴシック"/>
      <family val="3"/>
      <charset val="128"/>
      <scheme val="minor"/>
    </font>
    <font>
      <sz val="8"/>
      <color theme="1"/>
      <name val="游ゴシック"/>
      <family val="2"/>
      <charset val="128"/>
      <scheme val="minor"/>
    </font>
    <font>
      <sz val="11"/>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FF0000"/>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176" fontId="0" fillId="0" borderId="0" xfId="0" applyNumberFormat="1" applyAlignment="1">
      <alignment horizontal="center" vertical="center"/>
    </xf>
    <xf numFmtId="177"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76" fontId="0" fillId="0" borderId="1" xfId="0" applyNumberForma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 fillId="0" borderId="0" xfId="0" applyFont="1" applyFill="1" applyAlignment="1">
      <alignment horizontal="center" vertical="center"/>
    </xf>
    <xf numFmtId="0" fontId="0" fillId="0" borderId="0" xfId="0" applyAlignment="1">
      <alignment horizontal="left" vertical="center"/>
    </xf>
    <xf numFmtId="0" fontId="2" fillId="3" borderId="0" xfId="0" applyFont="1" applyFill="1" applyAlignment="1">
      <alignment horizontal="centerContinuous" vertical="center"/>
    </xf>
    <xf numFmtId="0" fontId="0" fillId="3" borderId="0" xfId="0" applyFill="1" applyAlignment="1">
      <alignment horizontal="centerContinuous" vertical="center"/>
    </xf>
    <xf numFmtId="0" fontId="0" fillId="0" borderId="0" xfId="0" applyNumberFormat="1" applyAlignment="1">
      <alignment horizontal="center" vertical="center"/>
    </xf>
    <xf numFmtId="176" fontId="0" fillId="0" borderId="0" xfId="0" applyNumberForma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12" fillId="0" borderId="0" xfId="0" applyFont="1" applyAlignment="1">
      <alignment horizontal="left"/>
    </xf>
    <xf numFmtId="0" fontId="0" fillId="0" borderId="14" xfId="0" applyBorder="1">
      <alignment vertical="center"/>
    </xf>
    <xf numFmtId="0" fontId="7" fillId="0" borderId="15" xfId="0" applyFont="1" applyBorder="1" applyAlignment="1">
      <alignment horizontal="center" vertical="center"/>
    </xf>
    <xf numFmtId="0" fontId="2" fillId="0" borderId="16" xfId="0" applyFont="1" applyBorder="1" applyAlignment="1">
      <alignment vertical="center" wrapText="1"/>
    </xf>
    <xf numFmtId="0" fontId="4" fillId="0" borderId="0" xfId="0" applyFont="1">
      <alignment vertical="center"/>
    </xf>
    <xf numFmtId="0" fontId="2"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Border="1" applyAlignment="1">
      <alignment horizontal="center" vertical="center"/>
    </xf>
    <xf numFmtId="14" fontId="0" fillId="0" borderId="0" xfId="0" applyNumberFormat="1">
      <alignment vertical="center"/>
    </xf>
    <xf numFmtId="0" fontId="0" fillId="0" borderId="0" xfId="0" applyNumberFormat="1">
      <alignment vertical="center"/>
    </xf>
    <xf numFmtId="179" fontId="0" fillId="0" borderId="0" xfId="0" applyNumberFormat="1">
      <alignment vertical="center"/>
    </xf>
    <xf numFmtId="0" fontId="15" fillId="0" borderId="0" xfId="0" applyFont="1" applyAlignment="1">
      <alignment horizontal="center" vertical="center"/>
    </xf>
    <xf numFmtId="177" fontId="0" fillId="0" borderId="0" xfId="0" applyNumberFormat="1">
      <alignment vertical="center"/>
    </xf>
    <xf numFmtId="0" fontId="0"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xf>
    <xf numFmtId="0" fontId="2" fillId="4" borderId="1" xfId="0" applyFont="1" applyFill="1" applyBorder="1" applyAlignment="1">
      <alignment horizontal="center" vertical="center"/>
    </xf>
    <xf numFmtId="0" fontId="0" fillId="4" borderId="1" xfId="0" applyFill="1" applyBorder="1">
      <alignment vertical="center"/>
    </xf>
    <xf numFmtId="0" fontId="16" fillId="0" borderId="0" xfId="0" applyFont="1">
      <alignment vertical="center"/>
    </xf>
    <xf numFmtId="0" fontId="0" fillId="0" borderId="1" xfId="0" applyBorder="1">
      <alignment vertical="center"/>
    </xf>
    <xf numFmtId="0" fontId="2" fillId="0" borderId="19" xfId="0" applyFont="1" applyBorder="1" applyAlignment="1">
      <alignment horizontal="center" vertical="center"/>
    </xf>
    <xf numFmtId="177" fontId="0" fillId="0" borderId="19" xfId="0" applyNumberFormat="1" applyBorder="1" applyAlignment="1">
      <alignment horizontal="center" vertical="center"/>
    </xf>
    <xf numFmtId="178" fontId="0" fillId="0" borderId="19" xfId="1" applyNumberFormat="1" applyFont="1" applyBorder="1" applyAlignment="1">
      <alignment horizontal="center" vertical="center"/>
    </xf>
    <xf numFmtId="0" fontId="2" fillId="0" borderId="0" xfId="0" applyFont="1" applyFill="1" applyBorder="1" applyAlignment="1">
      <alignment vertical="center" wrapText="1"/>
    </xf>
    <xf numFmtId="0" fontId="6" fillId="0" borderId="0" xfId="0" applyFont="1" applyAlignment="1">
      <alignment horizontal="centerContinuous" vertical="center"/>
    </xf>
    <xf numFmtId="0" fontId="0" fillId="0" borderId="0" xfId="0" applyAlignment="1">
      <alignment horizontal="centerContinuous" vertical="center"/>
    </xf>
    <xf numFmtId="0" fontId="17" fillId="0" borderId="16" xfId="0" applyFont="1" applyBorder="1" applyAlignment="1">
      <alignment vertical="center" wrapText="1"/>
    </xf>
    <xf numFmtId="0" fontId="17" fillId="0" borderId="17" xfId="0" applyFont="1" applyBorder="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3" fillId="3" borderId="0"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cellXfs>
  <cellStyles count="2">
    <cellStyle name="パーセント" xfId="1" builtinId="5"/>
    <cellStyle name="標準" xfId="0" builtinId="0"/>
  </cellStyles>
  <dxfs count="127">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79" formatCode="0.000"/>
    </dxf>
    <dxf>
      <alignment horizontal="center" vertical="center" textRotation="0" wrapText="0" indent="0" justifyLastLine="0" shrinkToFit="0" readingOrder="0"/>
    </dxf>
    <dxf>
      <numFmt numFmtId="19" formatCode="yyyy/m/d"/>
    </dxf>
    <dxf>
      <numFmt numFmtId="19" formatCode="yyyy/m/d"/>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yyyy/m/d"/>
    </dxf>
    <dxf>
      <alignment horizontal="center" vertical="center" textRotation="0" wrapText="0" indent="0" justifyLastLine="0" shrinkToFit="0" readingOrder="0"/>
    </dxf>
    <dxf>
      <numFmt numFmtId="177" formatCode="0.0"/>
    </dxf>
    <dxf>
      <numFmt numFmtId="177" formatCode="0.0"/>
    </dxf>
    <dxf>
      <numFmt numFmtId="177" formatCode="0.0"/>
    </dxf>
    <dxf>
      <numFmt numFmtId="177" formatCode="0.0"/>
    </dxf>
    <dxf>
      <numFmt numFmtId="0" formatCode="General"/>
    </dxf>
    <dxf>
      <numFmt numFmtId="0" formatCode="General"/>
    </dxf>
    <dxf>
      <numFmt numFmtId="19" formatCode="yyyy/m/d"/>
    </dxf>
    <dxf>
      <numFmt numFmtId="0" formatCode="General"/>
    </dxf>
    <dxf>
      <alignment horizontal="center" vertical="center" textRotation="0" wrapText="0" indent="0" justifyLastLine="0" shrinkToFit="0" readingOrder="0"/>
    </dxf>
    <dxf>
      <numFmt numFmtId="0" formatCode="General"/>
    </dxf>
    <dxf>
      <numFmt numFmtId="0" formatCode="General"/>
    </dxf>
    <dxf>
      <numFmt numFmtId="176" formatCode="[$-F800]dddd\,\ mmmm\ dd\,\ yyyy"/>
    </dxf>
    <dxf>
      <numFmt numFmtId="176" formatCode="[$-F800]dddd\,\ mmmm\ dd\,\ yyyy"/>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rgb="FFFF0000"/>
      </font>
      <fill>
        <patternFill>
          <bgColor theme="5" tint="0.79998168889431442"/>
        </patternFill>
      </fill>
    </dxf>
    <dxf>
      <font>
        <b/>
        <i val="0"/>
        <color rgb="FFFF0000"/>
      </font>
      <fill>
        <patternFill>
          <bgColor rgb="FFFFC7CE"/>
        </patternFill>
      </fill>
    </dxf>
    <dxf>
      <font>
        <b/>
        <i val="0"/>
        <color rgb="FFFF0000"/>
      </font>
      <fill>
        <patternFill>
          <bgColor theme="5" tint="0.79998168889431442"/>
        </patternFill>
      </fill>
    </dxf>
    <dxf>
      <font>
        <b/>
        <i val="0"/>
        <color rgb="FFFF0000"/>
      </font>
      <fill>
        <patternFill>
          <bgColor theme="5" tint="0.79998168889431442"/>
        </patternFill>
      </fill>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family val="2"/>
        <charset val="128"/>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游ゴシック"/>
        <family val="3"/>
        <charset val="128"/>
        <scheme val="minor"/>
      </font>
      <fill>
        <patternFill patternType="none">
          <fgColor indexed="64"/>
          <bgColor auto="1"/>
        </patternFill>
      </fil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76" formatCode="[$-F800]dddd\,\ mmmm\ dd\,\ yyyy"/>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border diagonalUp="0" diagonalDown="0">
        <left/>
        <right style="thin">
          <color indexed="64"/>
        </right>
        <top/>
        <bottom/>
        <vertical/>
        <horizontal/>
      </border>
    </dxf>
    <dxf>
      <alignment horizontal="center" vertical="center" textRotation="0" wrapText="0" indent="0" justifyLastLine="0" shrinkToFit="0" readingOrder="0"/>
      <border diagonalUp="0" diagonalDown="0">
        <left style="thin">
          <color indexed="64"/>
        </left>
        <right/>
        <top/>
        <bottom/>
        <vertical/>
        <horizontal/>
      </border>
    </dxf>
    <dxf>
      <font>
        <b/>
        <family val="3"/>
      </font>
      <alignment horizontal="center" vertical="center" textRotation="0" wrapText="0" indent="0" justifyLastLine="0" shrinkToFit="0" readingOrder="0"/>
    </dxf>
    <dxf>
      <alignment horizontal="center" vertical="center" textRotation="0" wrapText="0" indent="0" justifyLastLine="0" shrinkToFit="0" readingOrder="0"/>
    </dxf>
    <dxf>
      <font>
        <b/>
        <i val="0"/>
        <color rgb="FFFF0000"/>
      </font>
      <fill>
        <patternFill>
          <bgColor rgb="FFFFC7CE"/>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theme="4"/>
      </font>
      <fill>
        <patternFill>
          <bgColor theme="4"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spPr>
            <a:ln w="28575" cap="rnd">
              <a:no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tx1"/>
                </a:solidFill>
                <a:prstDash val="dash"/>
              </a:ln>
              <a:effectLst/>
            </c:spPr>
            <c:trendlineType val="linear"/>
            <c:forward val="1095"/>
            <c:dispRSqr val="0"/>
            <c:dispEq val="0"/>
          </c:trendline>
          <c:cat>
            <c:strRef>
              <c:f>計算過程!$Y$11:$Y$130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計算過程!$Z$11:$Z$130</c:f>
              <c:numCache>
                <c:formatCode>General</c:formatCode>
                <c:ptCount val="120"/>
                <c:pt idx="0">
                  <c:v>70</c:v>
                </c:pt>
                <c:pt idx="1">
                  <c:v>60</c:v>
                </c:pt>
                <c:pt idx="2">
                  <c:v>55</c:v>
                </c:pt>
                <c:pt idx="3">
                  <c:v>44</c:v>
                </c:pt>
                <c:pt idx="4">
                  <c:v>35</c:v>
                </c:pt>
                <c:pt idx="5">
                  <c:v>28</c:v>
                </c:pt>
                <c:pt idx="6">
                  <c:v>30</c:v>
                </c:pt>
                <c:pt idx="7">
                  <c:v>29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7372-4E80-85E1-C52D2BCB86AB}"/>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ja-JP" altLang="en-US" sz="1200" b="1"/>
              <a:t>腎症病期の推移</a:t>
            </a:r>
            <a:endParaRPr lang="en-US" altLang="ja-JP"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circle"/>
            <c:size val="14"/>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計算過程!$AD$11:$AD$130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計算過程!$AG$11:$AG$130</c:f>
              <c:numCache>
                <c:formatCode>General</c:formatCode>
                <c:ptCount val="120"/>
                <c:pt idx="0">
                  <c:v>1</c:v>
                </c:pt>
                <c:pt idx="1">
                  <c:v>2</c:v>
                </c:pt>
                <c:pt idx="2">
                  <c:v>3</c:v>
                </c:pt>
                <c:pt idx="3">
                  <c:v>3</c:v>
                </c:pt>
                <c:pt idx="4">
                  <c:v>2</c:v>
                </c:pt>
                <c:pt idx="5">
                  <c:v>4</c:v>
                </c:pt>
                <c:pt idx="6">
                  <c:v>2</c:v>
                </c:pt>
                <c:pt idx="7">
                  <c:v>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0-F08E-466D-AE51-1884B401F692}"/>
            </c:ext>
          </c:extLst>
        </c:ser>
        <c:dLbls>
          <c:showLegendKey val="0"/>
          <c:showVal val="0"/>
          <c:showCatName val="0"/>
          <c:showSerName val="0"/>
          <c:showPercent val="0"/>
          <c:showBubbleSize val="0"/>
        </c:dLbls>
        <c:marker val="1"/>
        <c:smooth val="0"/>
        <c:axId val="605421448"/>
        <c:axId val="605422760"/>
      </c:lineChart>
      <c:dateAx>
        <c:axId val="605421448"/>
        <c:scaling>
          <c:orientation val="minMax"/>
          <c:max val="47484"/>
          <c:min val="40179"/>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2760"/>
        <c:crosses val="max"/>
        <c:auto val="0"/>
        <c:lblOffset val="100"/>
        <c:baseTimeUnit val="days"/>
        <c:majorUnit val="1"/>
        <c:majorTimeUnit val="years"/>
        <c:minorUnit val="1"/>
        <c:minorTimeUnit val="years"/>
      </c:dateAx>
      <c:valAx>
        <c:axId val="605422760"/>
        <c:scaling>
          <c:orientation val="maxMin"/>
          <c:max val="4"/>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腎症病期</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1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ja-JP" altLang="en-US" sz="1200" b="1">
                <a:latin typeface="+mn-ea"/>
                <a:ea typeface="+mn-ea"/>
              </a:rPr>
              <a:t>介入前後の</a:t>
            </a:r>
            <a:r>
              <a:rPr lang="en-US" altLang="ja-JP" sz="1200" b="1">
                <a:latin typeface="+mn-ea"/>
                <a:ea typeface="+mn-ea"/>
              </a:rPr>
              <a:t>eGFR</a:t>
            </a:r>
            <a:r>
              <a:rPr lang="ja-JP" altLang="en-US" sz="1200" b="1">
                <a:latin typeface="+mn-ea"/>
                <a:ea typeface="+mn-ea"/>
              </a:rPr>
              <a:t>の推移</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tx>
            <c:v>介入前</c:v>
          </c:tx>
          <c:spPr>
            <a:ln w="28575" cap="rnd">
              <a:noFill/>
              <a:round/>
            </a:ln>
            <a:effectLst/>
          </c:spPr>
          <c:marker>
            <c:symbol val="circle"/>
            <c:size val="7"/>
            <c:spPr>
              <a:solidFill>
                <a:schemeClr val="bg1"/>
              </a:solidFill>
              <a:ln w="12700">
                <a:solidFill>
                  <a:schemeClr val="tx1"/>
                </a:solidFill>
              </a:ln>
              <a:effectLst/>
            </c:spPr>
          </c:marker>
          <c:trendline>
            <c:spPr>
              <a:ln w="22225" cap="rnd">
                <a:solidFill>
                  <a:schemeClr val="tx1"/>
                </a:solidFill>
                <a:prstDash val="sysDot"/>
              </a:ln>
              <a:effectLst/>
            </c:spPr>
            <c:trendlineType val="linear"/>
            <c:dispRSqr val="0"/>
            <c:dispEq val="0"/>
          </c:trendline>
          <c:cat>
            <c:strRef>
              <c:f>計算過程!$AY$11:$AY$130</c:f>
              <c:strCache>
                <c:ptCount val="9"/>
                <c:pt idx="0">
                  <c:v>2015/4/1</c:v>
                </c:pt>
                <c:pt idx="1">
                  <c:v>2016/5/1</c:v>
                </c:pt>
                <c:pt idx="2">
                  <c:v>2017/4/1</c:v>
                </c:pt>
                <c:pt idx="3">
                  <c:v>2018/5/1</c:v>
                </c:pt>
                <c:pt idx="4">
                  <c:v>2019/3/1</c:v>
                </c:pt>
                <c:pt idx="5">
                  <c:v>2020/6/1</c:v>
                </c:pt>
                <c:pt idx="6">
                  <c:v>2021/7/1</c:v>
                </c:pt>
                <c:pt idx="7">
                  <c:v>2022/6/1</c:v>
                </c:pt>
                <c:pt idx="8">
                  <c:v>2025/5/31</c:v>
                </c:pt>
              </c:strCache>
            </c:strRef>
          </c:cat>
          <c:val>
            <c:numRef>
              <c:f>計算過程!$AZ$11:$AZ$130</c:f>
              <c:numCache>
                <c:formatCode>General</c:formatCode>
                <c:ptCount val="120"/>
                <c:pt idx="0">
                  <c:v>70</c:v>
                </c:pt>
                <c:pt idx="1">
                  <c:v>60</c:v>
                </c:pt>
                <c:pt idx="2">
                  <c:v>55</c:v>
                </c:pt>
                <c:pt idx="3">
                  <c:v>44</c:v>
                </c:pt>
                <c:pt idx="4">
                  <c:v>#N/A</c:v>
                </c:pt>
                <c:pt idx="5">
                  <c:v>#N/A</c:v>
                </c:pt>
                <c:pt idx="6">
                  <c:v>#N/A</c:v>
                </c:pt>
                <c:pt idx="7">
                  <c:v>#N/A</c:v>
                </c:pt>
                <c:pt idx="8">
                  <c:v>#N/A</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1DCD-4B32-AFEC-D2839B49EE64}"/>
            </c:ext>
          </c:extLst>
        </c:ser>
        <c:ser>
          <c:idx val="1"/>
          <c:order val="1"/>
          <c:tx>
            <c:v>介入後</c:v>
          </c:tx>
          <c:spPr>
            <a:ln w="28575" cap="rnd">
              <a:noFill/>
              <a:round/>
            </a:ln>
            <a:effectLst/>
          </c:spPr>
          <c:marker>
            <c:symbol val="square"/>
            <c:size val="7"/>
            <c:spPr>
              <a:solidFill>
                <a:schemeClr val="accent1"/>
              </a:solidFill>
              <a:ln w="9525">
                <a:noFill/>
              </a:ln>
              <a:effectLst/>
            </c:spPr>
          </c:marker>
          <c:trendline>
            <c:spPr>
              <a:ln w="22225" cap="rnd">
                <a:solidFill>
                  <a:srgbClr val="0070C0"/>
                </a:solidFill>
                <a:prstDash val="sysDot"/>
              </a:ln>
              <a:effectLst/>
            </c:spPr>
            <c:trendlineType val="linear"/>
            <c:dispRSqr val="0"/>
            <c:dispEq val="0"/>
          </c:trendline>
          <c:cat>
            <c:strRef>
              <c:f>計算過程!$AY$11:$AY$130</c:f>
              <c:strCache>
                <c:ptCount val="9"/>
                <c:pt idx="0">
                  <c:v>2015/4/1</c:v>
                </c:pt>
                <c:pt idx="1">
                  <c:v>2016/5/1</c:v>
                </c:pt>
                <c:pt idx="2">
                  <c:v>2017/4/1</c:v>
                </c:pt>
                <c:pt idx="3">
                  <c:v>2018/5/1</c:v>
                </c:pt>
                <c:pt idx="4">
                  <c:v>2019/3/1</c:v>
                </c:pt>
                <c:pt idx="5">
                  <c:v>2020/6/1</c:v>
                </c:pt>
                <c:pt idx="6">
                  <c:v>2021/7/1</c:v>
                </c:pt>
                <c:pt idx="7">
                  <c:v>2022/6/1</c:v>
                </c:pt>
                <c:pt idx="8">
                  <c:v>2025/5/31</c:v>
                </c:pt>
              </c:strCache>
            </c:strRef>
          </c:cat>
          <c:val>
            <c:numRef>
              <c:f>計算過程!$BA$11:$BA$130</c:f>
              <c:numCache>
                <c:formatCode>General</c:formatCode>
                <c:ptCount val="120"/>
                <c:pt idx="0">
                  <c:v>#N/A</c:v>
                </c:pt>
                <c:pt idx="1">
                  <c:v>#N/A</c:v>
                </c:pt>
                <c:pt idx="2">
                  <c:v>#N/A</c:v>
                </c:pt>
                <c:pt idx="3">
                  <c:v>#N/A</c:v>
                </c:pt>
                <c:pt idx="4">
                  <c:v>35</c:v>
                </c:pt>
                <c:pt idx="5">
                  <c:v>28</c:v>
                </c:pt>
                <c:pt idx="6">
                  <c:v>30</c:v>
                </c:pt>
                <c:pt idx="7">
                  <c:v>29</c:v>
                </c:pt>
                <c:pt idx="8">
                  <c:v>#N/A</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3-1DCD-4B32-AFEC-D2839B49EE64}"/>
            </c:ext>
          </c:extLst>
        </c:ser>
        <c:dLbls>
          <c:showLegendKey val="0"/>
          <c:showVal val="0"/>
          <c:showCatName val="0"/>
          <c:showSerName val="0"/>
          <c:showPercent val="0"/>
          <c:showBubbleSize val="0"/>
        </c:dLbls>
        <c:marker val="1"/>
        <c:smooth val="0"/>
        <c:axId val="559490456"/>
        <c:axId val="559493080"/>
        <c:extLst>
          <c:ext xmlns:c15="http://schemas.microsoft.com/office/drawing/2012/chart" uri="{02D57815-91ED-43cb-92C2-25804820EDAC}">
            <c15:filteredLineSeries>
              <c15:ser>
                <c:idx val="2"/>
                <c:order val="2"/>
                <c:tx>
                  <c:strRef>
                    <c:extLst>
                      <c:ext uri="{02D57815-91ED-43cb-92C2-25804820EDAC}">
                        <c15:formulaRef>
                          <c15:sqref>計算過程!$BB$10</c15:sqref>
                        </c15:formulaRef>
                      </c:ext>
                    </c:extLst>
                    <c:strCache>
                      <c:ptCount val="1"/>
                      <c:pt idx="0">
                        <c:v>A_95%LPL</c:v>
                      </c:pt>
                    </c:strCache>
                  </c:strRef>
                </c:tx>
                <c:spPr>
                  <a:ln w="25400" cap="rnd">
                    <a:solidFill>
                      <a:schemeClr val="tx1">
                        <a:alpha val="60000"/>
                      </a:schemeClr>
                    </a:solidFill>
                    <a:prstDash val="dash"/>
                    <a:round/>
                  </a:ln>
                  <a:effectLst/>
                </c:spPr>
                <c:marker>
                  <c:symbol val="none"/>
                </c:marker>
                <c:cat>
                  <c:strRef>
                    <c:extLst>
                      <c:ex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c:ext uri="{02D57815-91ED-43cb-92C2-25804820EDAC}">
                        <c15:formulaRef>
                          <c15:sqref>計算過程!$BB$11:$BB$130</c15:sqref>
                        </c15:formulaRef>
                      </c:ext>
                    </c:extLst>
                    <c:numCache>
                      <c:formatCode>0.0</c:formatCode>
                      <c:ptCount val="120"/>
                      <c:pt idx="0">
                        <c:v>62.492840853899388</c:v>
                      </c:pt>
                      <c:pt idx="1">
                        <c:v>53.612046216693379</c:v>
                      </c:pt>
                      <c:pt idx="2">
                        <c:v>46.099252773602352</c:v>
                      </c:pt>
                      <c:pt idx="3">
                        <c:v>37.240884385480221</c:v>
                      </c:pt>
                      <c:pt idx="4">
                        <c:v>30.423304663988738</c:v>
                      </c:pt>
                      <c:pt idx="5">
                        <c:v>20.152082583583756</c:v>
                      </c:pt>
                      <c:pt idx="6">
                        <c:v>11.293714195461625</c:v>
                      </c:pt>
                      <c:pt idx="7">
                        <c:v>3.780920752370597</c:v>
                      </c:pt>
                      <c:pt idx="8">
                        <c:v>-20.775821994449025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4-1DCD-4B32-AFEC-D2839B49EE64}"/>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計算過程!$BC$10</c15:sqref>
                        </c15:formulaRef>
                      </c:ext>
                    </c:extLst>
                    <c:strCache>
                      <c:ptCount val="1"/>
                      <c:pt idx="0">
                        <c:v>A_95%UPL</c:v>
                      </c:pt>
                    </c:strCache>
                  </c:strRef>
                </c:tx>
                <c:spPr>
                  <a:ln w="25400" cap="rnd">
                    <a:solidFill>
                      <a:schemeClr val="tx1">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計算過程!$BC$11:$BC$130</c15:sqref>
                        </c15:formulaRef>
                      </c:ext>
                    </c:extLst>
                    <c:numCache>
                      <c:formatCode>0.0</c:formatCode>
                      <c:ptCount val="120"/>
                      <c:pt idx="0">
                        <c:v>77.270328739061668</c:v>
                      </c:pt>
                      <c:pt idx="1">
                        <c:v>68.389534101855659</c:v>
                      </c:pt>
                      <c:pt idx="2">
                        <c:v>60.876740658764625</c:v>
                      </c:pt>
                      <c:pt idx="3">
                        <c:v>52.018372270642494</c:v>
                      </c:pt>
                      <c:pt idx="4">
                        <c:v>45.200792549151011</c:v>
                      </c:pt>
                      <c:pt idx="5">
                        <c:v>34.929570468746029</c:v>
                      </c:pt>
                      <c:pt idx="6">
                        <c:v>26.071202080623898</c:v>
                      </c:pt>
                      <c:pt idx="7">
                        <c:v>18.558408637532871</c:v>
                      </c:pt>
                      <c:pt idx="8">
                        <c:v>-5.998334109286751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5-1DCD-4B32-AFEC-D2839B49EE64}"/>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計算過程!$BD$10</c15:sqref>
                        </c15:formulaRef>
                      </c:ext>
                    </c:extLst>
                    <c:strCache>
                      <c:ptCount val="1"/>
                      <c:pt idx="0">
                        <c:v>B_95%LPL</c:v>
                      </c:pt>
                    </c:strCache>
                  </c:strRef>
                </c:tx>
                <c:spPr>
                  <a:ln w="25400" cap="rnd">
                    <a:solidFill>
                      <a:schemeClr val="accent2">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計算過程!$BD$11:$BD$130</c15:sqref>
                        </c15:formulaRef>
                      </c:ext>
                    </c:extLst>
                    <c:numCache>
                      <c:formatCode>0.0</c:formatCode>
                      <c:ptCount val="120"/>
                      <c:pt idx="0">
                        <c:v>24.385903976299673</c:v>
                      </c:pt>
                      <c:pt idx="1">
                        <c:v>22.699501344061545</c:v>
                      </c:pt>
                      <c:pt idx="2">
                        <c:v>21.272872854668194</c:v>
                      </c:pt>
                      <c:pt idx="3">
                        <c:v>19.590728814935702</c:v>
                      </c:pt>
                      <c:pt idx="4">
                        <c:v>18.29611669321757</c:v>
                      </c:pt>
                      <c:pt idx="5">
                        <c:v>16.34568132562903</c:v>
                      </c:pt>
                      <c:pt idx="6">
                        <c:v>14.663537285896536</c:v>
                      </c:pt>
                      <c:pt idx="7">
                        <c:v>13.236908796503185</c:v>
                      </c:pt>
                      <c:pt idx="8">
                        <c:v>8.5737500028144336</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6-1DCD-4B32-AFEC-D2839B49EE64}"/>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計算過程!$BE$10</c15:sqref>
                        </c15:formulaRef>
                      </c:ext>
                    </c:extLst>
                    <c:strCache>
                      <c:ptCount val="1"/>
                      <c:pt idx="0">
                        <c:v>B_95%UPL</c:v>
                      </c:pt>
                    </c:strCache>
                  </c:strRef>
                </c:tx>
                <c:spPr>
                  <a:ln w="25400" cap="rnd">
                    <a:solidFill>
                      <a:schemeClr val="accent2">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計算過程!$BE$11:$BE$130</c15:sqref>
                        </c15:formulaRef>
                      </c:ext>
                    </c:extLst>
                    <c:numCache>
                      <c:formatCode>0.0</c:formatCode>
                      <c:ptCount val="120"/>
                      <c:pt idx="0">
                        <c:v>54.114781925676496</c:v>
                      </c:pt>
                      <c:pt idx="1">
                        <c:v>52.428379293438368</c:v>
                      </c:pt>
                      <c:pt idx="2">
                        <c:v>51.001750804045017</c:v>
                      </c:pt>
                      <c:pt idx="3">
                        <c:v>49.319606764312525</c:v>
                      </c:pt>
                      <c:pt idx="4">
                        <c:v>48.024994642594393</c:v>
                      </c:pt>
                      <c:pt idx="5">
                        <c:v>46.074559275005853</c:v>
                      </c:pt>
                      <c:pt idx="6">
                        <c:v>44.392415235273361</c:v>
                      </c:pt>
                      <c:pt idx="7">
                        <c:v>42.96578674588001</c:v>
                      </c:pt>
                      <c:pt idx="8">
                        <c:v>38.302627952191258</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7-1DCD-4B32-AFEC-D2839B49EE64}"/>
                  </c:ext>
                </c:extLst>
              </c15:ser>
            </c15:filteredLineSeries>
          </c:ext>
        </c:extLst>
      </c:lineChart>
      <c:dateAx>
        <c:axId val="559490456"/>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9493080"/>
        <c:crosses val="autoZero"/>
        <c:auto val="1"/>
        <c:lblOffset val="100"/>
        <c:baseTimeUnit val="days"/>
        <c:majorUnit val="1"/>
        <c:majorTimeUnit val="years"/>
      </c:dateAx>
      <c:valAx>
        <c:axId val="559493080"/>
        <c:scaling>
          <c:orientation val="minMax"/>
          <c:max val="100"/>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lumMod val="65000"/>
                        <a:lumOff val="35000"/>
                      </a:sys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lumMod val="65000"/>
                      <a:lumOff val="35000"/>
                    </a:sysClr>
                  </a:solidFill>
                  <a:latin typeface="+mn-ea"/>
                  <a:ea typeface="+mn-ea"/>
                  <a:cs typeface="+mn-cs"/>
                </a:defRPr>
              </a:pPr>
              <a:endParaRPr lang="ja-JP"/>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9490456"/>
        <c:crosses val="autoZero"/>
        <c:crossBetween val="between"/>
        <c:majorUnit val="30"/>
      </c:valAx>
      <c:spPr>
        <a:gradFill flip="none" rotWithShape="1">
          <a:gsLst>
            <a:gs pos="40000">
              <a:schemeClr val="accent6">
                <a:alpha val="50000"/>
              </a:schemeClr>
            </a:gs>
            <a:gs pos="70000">
              <a:schemeClr val="accent4">
                <a:alpha val="50000"/>
              </a:schemeClr>
            </a:gs>
            <a:gs pos="40000">
              <a:schemeClr val="accent4">
                <a:alpha val="50000"/>
              </a:schemeClr>
            </a:gs>
            <a:gs pos="70000">
              <a:schemeClr val="accent2">
                <a:alpha val="50000"/>
              </a:schemeClr>
            </a:gs>
            <a:gs pos="90000">
              <a:srgbClr val="FF0000">
                <a:alpha val="50000"/>
              </a:srgbClr>
            </a:gs>
            <a:gs pos="100000">
              <a:srgbClr val="FF0000">
                <a:alpha val="50000"/>
              </a:srgbClr>
            </a:gs>
            <a:gs pos="89000">
              <a:schemeClr val="accent2">
                <a:alpha val="50000"/>
              </a:schemeClr>
            </a:gs>
          </a:gsLst>
          <a:lin ang="5400000" scaled="1"/>
          <a:tileRect/>
        </a:gradFill>
        <a:ln>
          <a:noFill/>
        </a:ln>
        <a:effectLst/>
      </c:spPr>
    </c:plotArea>
    <c:legend>
      <c:legendPos val="r"/>
      <c:layout>
        <c:manualLayout>
          <c:xMode val="edge"/>
          <c:yMode val="edge"/>
          <c:x val="0.7640974588288314"/>
          <c:y val="0.17572787954897817"/>
          <c:w val="0.19905400522919489"/>
          <c:h val="0.30121309145108649"/>
        </c:manualLayout>
      </c:layout>
      <c:overlay val="1"/>
      <c:spPr>
        <a:solidFill>
          <a:schemeClr val="bg1"/>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ja-JP" altLang="en-US" sz="1200" b="1">
                <a:latin typeface="+mn-ea"/>
                <a:ea typeface="+mn-ea"/>
              </a:rPr>
              <a:t>介入前と全期間の</a:t>
            </a: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tx>
            <c:v>全期間</c:v>
          </c:tx>
          <c:spPr>
            <a:ln w="28575" cap="rnd">
              <a:noFill/>
              <a:round/>
            </a:ln>
            <a:effectLst/>
          </c:spPr>
          <c:marker>
            <c:symbol val="plus"/>
            <c:size val="6"/>
            <c:spPr>
              <a:solidFill>
                <a:schemeClr val="accent1"/>
              </a:solidFill>
              <a:ln w="9525">
                <a:noFill/>
              </a:ln>
              <a:effectLst/>
            </c:spPr>
          </c:marker>
          <c:trendline>
            <c:spPr>
              <a:ln w="19050" cap="rnd">
                <a:solidFill>
                  <a:schemeClr val="accent1"/>
                </a:solidFill>
                <a:prstDash val="dash"/>
              </a:ln>
              <a:effectLst/>
            </c:spPr>
            <c:trendlineType val="linear"/>
            <c:forward val="1095"/>
            <c:dispRSqr val="0"/>
            <c:dispEq val="0"/>
          </c:trendline>
          <c:cat>
            <c:strRef>
              <c:f>計算過程!$Y$11:$Y$130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計算過程!$Z$11:$Z$130</c:f>
              <c:numCache>
                <c:formatCode>General</c:formatCode>
                <c:ptCount val="120"/>
                <c:pt idx="0">
                  <c:v>70</c:v>
                </c:pt>
                <c:pt idx="1">
                  <c:v>60</c:v>
                </c:pt>
                <c:pt idx="2">
                  <c:v>55</c:v>
                </c:pt>
                <c:pt idx="3">
                  <c:v>44</c:v>
                </c:pt>
                <c:pt idx="4">
                  <c:v>35</c:v>
                </c:pt>
                <c:pt idx="5">
                  <c:v>28</c:v>
                </c:pt>
                <c:pt idx="6">
                  <c:v>30</c:v>
                </c:pt>
                <c:pt idx="7">
                  <c:v>29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157E-45A2-BDF8-70980CEECBF3}"/>
            </c:ext>
          </c:extLst>
        </c:ser>
        <c:ser>
          <c:idx val="1"/>
          <c:order val="1"/>
          <c:tx>
            <c:v>介入前</c:v>
          </c:tx>
          <c:spPr>
            <a:ln w="25400" cap="rnd">
              <a:noFill/>
              <a:round/>
            </a:ln>
            <a:effectLst/>
          </c:spPr>
          <c:marker>
            <c:symbol val="circle"/>
            <c:size val="7"/>
            <c:spPr>
              <a:solidFill>
                <a:schemeClr val="bg1"/>
              </a:solidFill>
              <a:ln w="12700">
                <a:solidFill>
                  <a:schemeClr val="tx1"/>
                </a:solidFill>
              </a:ln>
              <a:effectLst/>
            </c:spPr>
          </c:marker>
          <c:trendline>
            <c:spPr>
              <a:ln w="19050" cap="rnd">
                <a:solidFill>
                  <a:schemeClr val="tx1"/>
                </a:solidFill>
                <a:prstDash val="sysDot"/>
              </a:ln>
              <a:effectLst/>
            </c:spPr>
            <c:trendlineType val="linear"/>
            <c:forward val="1095"/>
            <c:dispRSqr val="0"/>
            <c:dispEq val="0"/>
          </c:trendline>
          <c:val>
            <c:numRef>
              <c:f>計算過程!$AZ$11:$AZ$130</c:f>
              <c:numCache>
                <c:formatCode>General</c:formatCode>
                <c:ptCount val="120"/>
                <c:pt idx="0">
                  <c:v>70</c:v>
                </c:pt>
                <c:pt idx="1">
                  <c:v>60</c:v>
                </c:pt>
                <c:pt idx="2">
                  <c:v>55</c:v>
                </c:pt>
                <c:pt idx="3">
                  <c:v>44</c:v>
                </c:pt>
                <c:pt idx="4">
                  <c:v>#N/A</c:v>
                </c:pt>
                <c:pt idx="5">
                  <c:v>#N/A</c:v>
                </c:pt>
                <c:pt idx="6">
                  <c:v>#N/A</c:v>
                </c:pt>
                <c:pt idx="7">
                  <c:v>#N/A</c:v>
                </c:pt>
                <c:pt idx="8">
                  <c:v>#N/A</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3-157E-45A2-BDF8-70980CEECBF3}"/>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legend>
      <c:legendPos val="r"/>
      <c:layout>
        <c:manualLayout>
          <c:xMode val="edge"/>
          <c:yMode val="edge"/>
          <c:x val="0.75591080730643245"/>
          <c:y val="0.17995314472451845"/>
          <c:w val="0.20453883499790454"/>
          <c:h val="0.2527189754831794"/>
        </c:manualLayout>
      </c:layout>
      <c:overlay val="1"/>
      <c:spPr>
        <a:solidFill>
          <a:schemeClr val="bg1"/>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ja-JP" altLang="en-US" sz="1200" b="1">
                <a:latin typeface="+mn-ea"/>
                <a:ea typeface="+mn-ea"/>
              </a:rPr>
              <a:t>あなたの</a:t>
            </a: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spPr>
            <a:ln w="28575" cap="rnd">
              <a:no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tx1"/>
                </a:solidFill>
                <a:prstDash val="dash"/>
              </a:ln>
              <a:effectLst/>
            </c:spPr>
            <c:trendlineType val="linear"/>
            <c:forward val="1095"/>
            <c:dispRSqr val="0"/>
            <c:dispEq val="0"/>
          </c:trendline>
          <c:cat>
            <c:strRef>
              <c:f>計算過程!$Y$11:$Y$130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計算過程!$Z$11:$Z$130</c:f>
              <c:numCache>
                <c:formatCode>General</c:formatCode>
                <c:ptCount val="120"/>
                <c:pt idx="0">
                  <c:v>70</c:v>
                </c:pt>
                <c:pt idx="1">
                  <c:v>60</c:v>
                </c:pt>
                <c:pt idx="2">
                  <c:v>55</c:v>
                </c:pt>
                <c:pt idx="3">
                  <c:v>44</c:v>
                </c:pt>
                <c:pt idx="4">
                  <c:v>35</c:v>
                </c:pt>
                <c:pt idx="5">
                  <c:v>28</c:v>
                </c:pt>
                <c:pt idx="6">
                  <c:v>30</c:v>
                </c:pt>
                <c:pt idx="7">
                  <c:v>29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441B-424C-BD80-12D855B023C3}"/>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ja-JP" altLang="en-US" sz="1200" b="1"/>
              <a:t>あなたの腎症病期の推移</a:t>
            </a:r>
            <a:endParaRPr lang="en-US" altLang="ja-JP"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circle"/>
            <c:size val="14"/>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計算過程!$AD$11:$AD$130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計算過程!$AG$11:$AG$130</c:f>
              <c:numCache>
                <c:formatCode>General</c:formatCode>
                <c:ptCount val="120"/>
                <c:pt idx="0">
                  <c:v>1</c:v>
                </c:pt>
                <c:pt idx="1">
                  <c:v>2</c:v>
                </c:pt>
                <c:pt idx="2">
                  <c:v>3</c:v>
                </c:pt>
                <c:pt idx="3">
                  <c:v>3</c:v>
                </c:pt>
                <c:pt idx="4">
                  <c:v>2</c:v>
                </c:pt>
                <c:pt idx="5">
                  <c:v>4</c:v>
                </c:pt>
                <c:pt idx="6">
                  <c:v>2</c:v>
                </c:pt>
                <c:pt idx="7">
                  <c:v>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0-F755-4960-9702-3B18202DBC9D}"/>
            </c:ext>
          </c:extLst>
        </c:ser>
        <c:dLbls>
          <c:showLegendKey val="0"/>
          <c:showVal val="0"/>
          <c:showCatName val="0"/>
          <c:showSerName val="0"/>
          <c:showPercent val="0"/>
          <c:showBubbleSize val="0"/>
        </c:dLbls>
        <c:marker val="1"/>
        <c:smooth val="0"/>
        <c:axId val="605421448"/>
        <c:axId val="605422760"/>
      </c:lineChart>
      <c:dateAx>
        <c:axId val="605421448"/>
        <c:scaling>
          <c:orientation val="minMax"/>
          <c:max val="47484"/>
          <c:min val="40179"/>
        </c:scaling>
        <c:delete val="0"/>
        <c:axPos val="b"/>
        <c:numFmt formatCode="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2760"/>
        <c:crosses val="max"/>
        <c:auto val="0"/>
        <c:lblOffset val="100"/>
        <c:baseTimeUnit val="days"/>
        <c:majorUnit val="1"/>
        <c:majorTimeUnit val="years"/>
        <c:minorUnit val="1"/>
        <c:minorTimeUnit val="years"/>
      </c:dateAx>
      <c:valAx>
        <c:axId val="605422760"/>
        <c:scaling>
          <c:orientation val="maxMin"/>
          <c:max val="4"/>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ja-JP" altLang="en-US" sz="800"/>
                  <a:t>腎症病期</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605421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ja-JP" altLang="en-US" sz="1200" b="1">
                <a:latin typeface="+mn-ea"/>
                <a:ea typeface="+mn-ea"/>
              </a:rPr>
              <a:t>全期間の</a:t>
            </a:r>
            <a:r>
              <a:rPr lang="en-US" altLang="ja-JP" sz="1200" b="1">
                <a:latin typeface="+mn-ea"/>
                <a:ea typeface="+mn-ea"/>
              </a:rPr>
              <a:t>eGFR</a:t>
            </a:r>
            <a:r>
              <a:rPr lang="ja-JP" altLang="en-US" sz="1200" b="1">
                <a:latin typeface="+mn-ea"/>
                <a:ea typeface="+mn-ea"/>
              </a:rPr>
              <a:t>の推移</a:t>
            </a:r>
            <a:endParaRPr lang="en-US" altLang="ja-JP" sz="1200" b="1">
              <a:latin typeface="+mn-ea"/>
              <a:ea typeface="+mn-ea"/>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spPr>
            <a:ln w="28575" cap="rnd">
              <a:noFill/>
              <a:round/>
            </a:ln>
            <a:effectLst/>
          </c:spPr>
          <c:marker>
            <c:symbol val="circle"/>
            <c:size val="6"/>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計算過程!$Y$11:$Y$130</c:f>
              <c:strCache>
                <c:ptCount val="8"/>
                <c:pt idx="0">
                  <c:v>2015年4月1日</c:v>
                </c:pt>
                <c:pt idx="1">
                  <c:v>2016年5月1日</c:v>
                </c:pt>
                <c:pt idx="2">
                  <c:v>2017年4月1日</c:v>
                </c:pt>
                <c:pt idx="3">
                  <c:v>2018年5月1日</c:v>
                </c:pt>
                <c:pt idx="4">
                  <c:v>2019年3月1日</c:v>
                </c:pt>
                <c:pt idx="5">
                  <c:v>2020年6月1日</c:v>
                </c:pt>
                <c:pt idx="6">
                  <c:v>2021年7月1日</c:v>
                </c:pt>
                <c:pt idx="7">
                  <c:v>2022年6月1日</c:v>
                </c:pt>
              </c:strCache>
            </c:strRef>
          </c:cat>
          <c:val>
            <c:numRef>
              <c:f>計算過程!$Z$11:$Z$130</c:f>
              <c:numCache>
                <c:formatCode>General</c:formatCode>
                <c:ptCount val="120"/>
                <c:pt idx="0">
                  <c:v>70</c:v>
                </c:pt>
                <c:pt idx="1">
                  <c:v>60</c:v>
                </c:pt>
                <c:pt idx="2">
                  <c:v>55</c:v>
                </c:pt>
                <c:pt idx="3">
                  <c:v>44</c:v>
                </c:pt>
                <c:pt idx="4">
                  <c:v>35</c:v>
                </c:pt>
                <c:pt idx="5">
                  <c:v>28</c:v>
                </c:pt>
                <c:pt idx="6">
                  <c:v>30</c:v>
                </c:pt>
                <c:pt idx="7">
                  <c:v>29</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3875-4008-910D-8F971D7A3DC6}"/>
            </c:ext>
          </c:extLst>
        </c:ser>
        <c:dLbls>
          <c:showLegendKey val="0"/>
          <c:showVal val="0"/>
          <c:showCatName val="0"/>
          <c:showSerName val="0"/>
          <c:showPercent val="0"/>
          <c:showBubbleSize val="0"/>
        </c:dLbls>
        <c:marker val="1"/>
        <c:smooth val="0"/>
        <c:axId val="555712544"/>
        <c:axId val="555711232"/>
      </c:lineChart>
      <c:dateAx>
        <c:axId val="555712544"/>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1232"/>
        <c:crosses val="autoZero"/>
        <c:auto val="0"/>
        <c:lblOffset val="100"/>
        <c:baseTimeUnit val="days"/>
        <c:majorUnit val="1"/>
        <c:majorTimeUnit val="years"/>
        <c:minorUnit val="1"/>
        <c:minorTimeUnit val="years"/>
      </c:dateAx>
      <c:valAx>
        <c:axId val="555711232"/>
        <c:scaling>
          <c:orientation val="minMax"/>
          <c:max val="100"/>
          <c:min val="0"/>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ea"/>
                  <a:ea typeface="+mn-ea"/>
                  <a:cs typeface="+mn-cs"/>
                </a:defRPr>
              </a:pPr>
              <a:endParaRPr lang="ja-JP"/>
            </a:p>
          </c:txPr>
        </c:title>
        <c:numFmt formatCode="General"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5712544"/>
        <c:crosses val="autoZero"/>
        <c:crossBetween val="midCat"/>
        <c:majorUnit val="30"/>
      </c:valAx>
      <c:spPr>
        <a:gradFill>
          <a:gsLst>
            <a:gs pos="90000">
              <a:schemeClr val="accent2">
                <a:lumMod val="100000"/>
                <a:alpha val="50000"/>
              </a:schemeClr>
            </a:gs>
            <a:gs pos="40000">
              <a:schemeClr val="accent6">
                <a:alpha val="50000"/>
              </a:schemeClr>
            </a:gs>
            <a:gs pos="40000">
              <a:schemeClr val="accent4">
                <a:alpha val="50000"/>
              </a:schemeClr>
            </a:gs>
            <a:gs pos="40000">
              <a:schemeClr val="accent4">
                <a:alpha val="50000"/>
              </a:schemeClr>
            </a:gs>
            <a:gs pos="70000">
              <a:schemeClr val="accent4">
                <a:alpha val="50000"/>
              </a:schemeClr>
            </a:gs>
            <a:gs pos="70000">
              <a:schemeClr val="accent2">
                <a:alpha val="50000"/>
              </a:schemeClr>
            </a:gs>
            <a:gs pos="90000">
              <a:srgbClr val="FF0000">
                <a:alpha val="50000"/>
              </a:srgbClr>
            </a:gs>
            <a:gs pos="100000">
              <a:srgbClr val="FF0000">
                <a:alpha val="50000"/>
              </a:srgb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r>
              <a:rPr lang="en-US" altLang="ja-JP" sz="1200" b="1">
                <a:latin typeface="+mn-ea"/>
                <a:ea typeface="+mn-ea"/>
              </a:rPr>
              <a:t>eGFR</a:t>
            </a:r>
            <a:r>
              <a:rPr lang="ja-JP" altLang="en-US" sz="1200" b="1">
                <a:latin typeface="+mn-ea"/>
                <a:ea typeface="+mn-ea"/>
              </a:rPr>
              <a:t>の推移の変化</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lineChart>
        <c:grouping val="standard"/>
        <c:varyColors val="0"/>
        <c:ser>
          <c:idx val="0"/>
          <c:order val="0"/>
          <c:tx>
            <c:v>介入前</c:v>
          </c:tx>
          <c:spPr>
            <a:ln w="28575" cap="rnd">
              <a:noFill/>
              <a:round/>
            </a:ln>
            <a:effectLst/>
          </c:spPr>
          <c:marker>
            <c:symbol val="circle"/>
            <c:size val="7"/>
            <c:spPr>
              <a:solidFill>
                <a:schemeClr val="bg1"/>
              </a:solidFill>
              <a:ln w="12700">
                <a:solidFill>
                  <a:schemeClr val="tx1"/>
                </a:solidFill>
              </a:ln>
              <a:effectLst/>
            </c:spPr>
          </c:marker>
          <c:trendline>
            <c:spPr>
              <a:ln w="22225" cap="rnd">
                <a:solidFill>
                  <a:schemeClr val="tx1"/>
                </a:solidFill>
                <a:prstDash val="sysDot"/>
              </a:ln>
              <a:effectLst/>
            </c:spPr>
            <c:trendlineType val="linear"/>
            <c:dispRSqr val="0"/>
            <c:dispEq val="0"/>
          </c:trendline>
          <c:cat>
            <c:strRef>
              <c:f>計算過程!$AY$11:$AY$130</c:f>
              <c:strCache>
                <c:ptCount val="9"/>
                <c:pt idx="0">
                  <c:v>2015/4/1</c:v>
                </c:pt>
                <c:pt idx="1">
                  <c:v>2016/5/1</c:v>
                </c:pt>
                <c:pt idx="2">
                  <c:v>2017/4/1</c:v>
                </c:pt>
                <c:pt idx="3">
                  <c:v>2018/5/1</c:v>
                </c:pt>
                <c:pt idx="4">
                  <c:v>2019/3/1</c:v>
                </c:pt>
                <c:pt idx="5">
                  <c:v>2020/6/1</c:v>
                </c:pt>
                <c:pt idx="6">
                  <c:v>2021/7/1</c:v>
                </c:pt>
                <c:pt idx="7">
                  <c:v>2022/6/1</c:v>
                </c:pt>
                <c:pt idx="8">
                  <c:v>2025/5/31</c:v>
                </c:pt>
              </c:strCache>
            </c:strRef>
          </c:cat>
          <c:val>
            <c:numRef>
              <c:f>計算過程!$AZ$11:$AZ$130</c:f>
              <c:numCache>
                <c:formatCode>General</c:formatCode>
                <c:ptCount val="120"/>
                <c:pt idx="0">
                  <c:v>70</c:v>
                </c:pt>
                <c:pt idx="1">
                  <c:v>60</c:v>
                </c:pt>
                <c:pt idx="2">
                  <c:v>55</c:v>
                </c:pt>
                <c:pt idx="3">
                  <c:v>44</c:v>
                </c:pt>
                <c:pt idx="4">
                  <c:v>#N/A</c:v>
                </c:pt>
                <c:pt idx="5">
                  <c:v>#N/A</c:v>
                </c:pt>
                <c:pt idx="6">
                  <c:v>#N/A</c:v>
                </c:pt>
                <c:pt idx="7">
                  <c:v>#N/A</c:v>
                </c:pt>
                <c:pt idx="8">
                  <c:v>#N/A</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1-01FD-4668-86E1-231ABE540A7B}"/>
            </c:ext>
          </c:extLst>
        </c:ser>
        <c:ser>
          <c:idx val="1"/>
          <c:order val="1"/>
          <c:tx>
            <c:v>介入後</c:v>
          </c:tx>
          <c:spPr>
            <a:ln w="28575" cap="rnd">
              <a:noFill/>
              <a:round/>
            </a:ln>
            <a:effectLst/>
          </c:spPr>
          <c:marker>
            <c:symbol val="square"/>
            <c:size val="7"/>
            <c:spPr>
              <a:solidFill>
                <a:schemeClr val="accent1"/>
              </a:solidFill>
              <a:ln w="9525">
                <a:noFill/>
              </a:ln>
              <a:effectLst/>
            </c:spPr>
          </c:marker>
          <c:trendline>
            <c:spPr>
              <a:ln w="22225" cap="rnd">
                <a:solidFill>
                  <a:srgbClr val="0070C0"/>
                </a:solidFill>
                <a:prstDash val="sysDot"/>
              </a:ln>
              <a:effectLst/>
            </c:spPr>
            <c:trendlineType val="linear"/>
            <c:dispRSqr val="0"/>
            <c:dispEq val="0"/>
          </c:trendline>
          <c:cat>
            <c:strRef>
              <c:f>計算過程!$AY$11:$AY$130</c:f>
              <c:strCache>
                <c:ptCount val="9"/>
                <c:pt idx="0">
                  <c:v>2015/4/1</c:v>
                </c:pt>
                <c:pt idx="1">
                  <c:v>2016/5/1</c:v>
                </c:pt>
                <c:pt idx="2">
                  <c:v>2017/4/1</c:v>
                </c:pt>
                <c:pt idx="3">
                  <c:v>2018/5/1</c:v>
                </c:pt>
                <c:pt idx="4">
                  <c:v>2019/3/1</c:v>
                </c:pt>
                <c:pt idx="5">
                  <c:v>2020/6/1</c:v>
                </c:pt>
                <c:pt idx="6">
                  <c:v>2021/7/1</c:v>
                </c:pt>
                <c:pt idx="7">
                  <c:v>2022/6/1</c:v>
                </c:pt>
                <c:pt idx="8">
                  <c:v>2025/5/31</c:v>
                </c:pt>
              </c:strCache>
            </c:strRef>
          </c:cat>
          <c:val>
            <c:numRef>
              <c:f>計算過程!$BA$11:$BA$130</c:f>
              <c:numCache>
                <c:formatCode>General</c:formatCode>
                <c:ptCount val="120"/>
                <c:pt idx="0">
                  <c:v>#N/A</c:v>
                </c:pt>
                <c:pt idx="1">
                  <c:v>#N/A</c:v>
                </c:pt>
                <c:pt idx="2">
                  <c:v>#N/A</c:v>
                </c:pt>
                <c:pt idx="3">
                  <c:v>#N/A</c:v>
                </c:pt>
                <c:pt idx="4">
                  <c:v>35</c:v>
                </c:pt>
                <c:pt idx="5">
                  <c:v>28</c:v>
                </c:pt>
                <c:pt idx="6">
                  <c:v>30</c:v>
                </c:pt>
                <c:pt idx="7">
                  <c:v>29</c:v>
                </c:pt>
                <c:pt idx="8">
                  <c:v>#N/A</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3-01FD-4668-86E1-231ABE540A7B}"/>
            </c:ext>
          </c:extLst>
        </c:ser>
        <c:dLbls>
          <c:showLegendKey val="0"/>
          <c:showVal val="0"/>
          <c:showCatName val="0"/>
          <c:showSerName val="0"/>
          <c:showPercent val="0"/>
          <c:showBubbleSize val="0"/>
        </c:dLbls>
        <c:marker val="1"/>
        <c:smooth val="0"/>
        <c:axId val="559490456"/>
        <c:axId val="559493080"/>
        <c:extLst>
          <c:ext xmlns:c15="http://schemas.microsoft.com/office/drawing/2012/chart" uri="{02D57815-91ED-43cb-92C2-25804820EDAC}">
            <c15:filteredLineSeries>
              <c15:ser>
                <c:idx val="2"/>
                <c:order val="2"/>
                <c:tx>
                  <c:strRef>
                    <c:extLst>
                      <c:ext uri="{02D57815-91ED-43cb-92C2-25804820EDAC}">
                        <c15:formulaRef>
                          <c15:sqref>計算過程!$BB$10</c15:sqref>
                        </c15:formulaRef>
                      </c:ext>
                    </c:extLst>
                    <c:strCache>
                      <c:ptCount val="1"/>
                      <c:pt idx="0">
                        <c:v>A_95%LPL</c:v>
                      </c:pt>
                    </c:strCache>
                  </c:strRef>
                </c:tx>
                <c:spPr>
                  <a:ln w="25400" cap="rnd">
                    <a:solidFill>
                      <a:schemeClr val="tx1">
                        <a:alpha val="60000"/>
                      </a:schemeClr>
                    </a:solidFill>
                    <a:prstDash val="dash"/>
                    <a:round/>
                  </a:ln>
                  <a:effectLst/>
                </c:spPr>
                <c:marker>
                  <c:symbol val="none"/>
                </c:marker>
                <c:cat>
                  <c:strRef>
                    <c:extLst>
                      <c:ex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c:ext uri="{02D57815-91ED-43cb-92C2-25804820EDAC}">
                        <c15:formulaRef>
                          <c15:sqref>計算過程!$BB$11:$BB$130</c15:sqref>
                        </c15:formulaRef>
                      </c:ext>
                    </c:extLst>
                    <c:numCache>
                      <c:formatCode>0.0</c:formatCode>
                      <c:ptCount val="120"/>
                      <c:pt idx="0">
                        <c:v>62.492840853899388</c:v>
                      </c:pt>
                      <c:pt idx="1">
                        <c:v>53.612046216693379</c:v>
                      </c:pt>
                      <c:pt idx="2">
                        <c:v>46.099252773602352</c:v>
                      </c:pt>
                      <c:pt idx="3">
                        <c:v>37.240884385480221</c:v>
                      </c:pt>
                      <c:pt idx="4">
                        <c:v>30.423304663988738</c:v>
                      </c:pt>
                      <c:pt idx="5">
                        <c:v>20.152082583583756</c:v>
                      </c:pt>
                      <c:pt idx="6">
                        <c:v>11.293714195461625</c:v>
                      </c:pt>
                      <c:pt idx="7">
                        <c:v>3.780920752370597</c:v>
                      </c:pt>
                      <c:pt idx="8">
                        <c:v>-20.775821994449025</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c:ext xmlns:c16="http://schemas.microsoft.com/office/drawing/2014/chart" uri="{C3380CC4-5D6E-409C-BE32-E72D297353CC}">
                    <c16:uniqueId val="{00000004-01FD-4668-86E1-231ABE540A7B}"/>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計算過程!$BC$10</c15:sqref>
                        </c15:formulaRef>
                      </c:ext>
                    </c:extLst>
                    <c:strCache>
                      <c:ptCount val="1"/>
                      <c:pt idx="0">
                        <c:v>A_95%UPL</c:v>
                      </c:pt>
                    </c:strCache>
                  </c:strRef>
                </c:tx>
                <c:spPr>
                  <a:ln w="25400" cap="rnd">
                    <a:solidFill>
                      <a:schemeClr val="tx1">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計算過程!$BC$11:$BC$130</c15:sqref>
                        </c15:formulaRef>
                      </c:ext>
                    </c:extLst>
                    <c:numCache>
                      <c:formatCode>0.0</c:formatCode>
                      <c:ptCount val="120"/>
                      <c:pt idx="0">
                        <c:v>77.270328739061668</c:v>
                      </c:pt>
                      <c:pt idx="1">
                        <c:v>68.389534101855659</c:v>
                      </c:pt>
                      <c:pt idx="2">
                        <c:v>60.876740658764625</c:v>
                      </c:pt>
                      <c:pt idx="3">
                        <c:v>52.018372270642494</c:v>
                      </c:pt>
                      <c:pt idx="4">
                        <c:v>45.200792549151011</c:v>
                      </c:pt>
                      <c:pt idx="5">
                        <c:v>34.929570468746029</c:v>
                      </c:pt>
                      <c:pt idx="6">
                        <c:v>26.071202080623898</c:v>
                      </c:pt>
                      <c:pt idx="7">
                        <c:v>18.558408637532871</c:v>
                      </c:pt>
                      <c:pt idx="8">
                        <c:v>-5.998334109286751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5-01FD-4668-86E1-231ABE540A7B}"/>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計算過程!$BD$10</c15:sqref>
                        </c15:formulaRef>
                      </c:ext>
                    </c:extLst>
                    <c:strCache>
                      <c:ptCount val="1"/>
                      <c:pt idx="0">
                        <c:v>B_95%LPL</c:v>
                      </c:pt>
                    </c:strCache>
                  </c:strRef>
                </c:tx>
                <c:spPr>
                  <a:ln w="25400" cap="rnd">
                    <a:solidFill>
                      <a:schemeClr val="accent2">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計算過程!$BD$11:$BD$130</c15:sqref>
                        </c15:formulaRef>
                      </c:ext>
                    </c:extLst>
                    <c:numCache>
                      <c:formatCode>0.0</c:formatCode>
                      <c:ptCount val="120"/>
                      <c:pt idx="0">
                        <c:v>24.385903976299673</c:v>
                      </c:pt>
                      <c:pt idx="1">
                        <c:v>22.699501344061545</c:v>
                      </c:pt>
                      <c:pt idx="2">
                        <c:v>21.272872854668194</c:v>
                      </c:pt>
                      <c:pt idx="3">
                        <c:v>19.590728814935702</c:v>
                      </c:pt>
                      <c:pt idx="4">
                        <c:v>18.29611669321757</c:v>
                      </c:pt>
                      <c:pt idx="5">
                        <c:v>16.34568132562903</c:v>
                      </c:pt>
                      <c:pt idx="6">
                        <c:v>14.663537285896536</c:v>
                      </c:pt>
                      <c:pt idx="7">
                        <c:v>13.236908796503185</c:v>
                      </c:pt>
                      <c:pt idx="8">
                        <c:v>8.5737500028144336</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6-01FD-4668-86E1-231ABE540A7B}"/>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計算過程!$BE$10</c15:sqref>
                        </c15:formulaRef>
                      </c:ext>
                    </c:extLst>
                    <c:strCache>
                      <c:ptCount val="1"/>
                      <c:pt idx="0">
                        <c:v>B_95%UPL</c:v>
                      </c:pt>
                    </c:strCache>
                  </c:strRef>
                </c:tx>
                <c:spPr>
                  <a:ln w="25400" cap="rnd">
                    <a:solidFill>
                      <a:schemeClr val="accent2">
                        <a:alpha val="60000"/>
                      </a:schemeClr>
                    </a:solidFill>
                    <a:prstDash val="dash"/>
                    <a:round/>
                  </a:ln>
                  <a:effectLst/>
                </c:spPr>
                <c:marker>
                  <c:symbol val="none"/>
                </c:marker>
                <c:cat>
                  <c:strRef>
                    <c:extLst xmlns:c15="http://schemas.microsoft.com/office/drawing/2012/chart">
                      <c:ext xmlns:c15="http://schemas.microsoft.com/office/drawing/2012/chart" uri="{02D57815-91ED-43cb-92C2-25804820EDAC}">
                        <c15:formulaRef>
                          <c15:sqref>計算過程!$AY$11:$AY$130</c15:sqref>
                        </c15:formulaRef>
                      </c:ext>
                    </c:extLst>
                    <c:strCache>
                      <c:ptCount val="9"/>
                      <c:pt idx="0">
                        <c:v>2015/4/1</c:v>
                      </c:pt>
                      <c:pt idx="1">
                        <c:v>2016/5/1</c:v>
                      </c:pt>
                      <c:pt idx="2">
                        <c:v>2017/4/1</c:v>
                      </c:pt>
                      <c:pt idx="3">
                        <c:v>2018/5/1</c:v>
                      </c:pt>
                      <c:pt idx="4">
                        <c:v>2019/3/1</c:v>
                      </c:pt>
                      <c:pt idx="5">
                        <c:v>2020/6/1</c:v>
                      </c:pt>
                      <c:pt idx="6">
                        <c:v>2021/7/1</c:v>
                      </c:pt>
                      <c:pt idx="7">
                        <c:v>2022/6/1</c:v>
                      </c:pt>
                      <c:pt idx="8">
                        <c:v>2025/5/31</c:v>
                      </c:pt>
                    </c:strCache>
                  </c:strRef>
                </c:cat>
                <c:val>
                  <c:numRef>
                    <c:extLst xmlns:c15="http://schemas.microsoft.com/office/drawing/2012/chart">
                      <c:ext xmlns:c15="http://schemas.microsoft.com/office/drawing/2012/chart" uri="{02D57815-91ED-43cb-92C2-25804820EDAC}">
                        <c15:formulaRef>
                          <c15:sqref>計算過程!$BE$11:$BE$130</c15:sqref>
                        </c15:formulaRef>
                      </c:ext>
                    </c:extLst>
                    <c:numCache>
                      <c:formatCode>0.0</c:formatCode>
                      <c:ptCount val="120"/>
                      <c:pt idx="0">
                        <c:v>54.114781925676496</c:v>
                      </c:pt>
                      <c:pt idx="1">
                        <c:v>52.428379293438368</c:v>
                      </c:pt>
                      <c:pt idx="2">
                        <c:v>51.001750804045017</c:v>
                      </c:pt>
                      <c:pt idx="3">
                        <c:v>49.319606764312525</c:v>
                      </c:pt>
                      <c:pt idx="4">
                        <c:v>48.024994642594393</c:v>
                      </c:pt>
                      <c:pt idx="5">
                        <c:v>46.074559275005853</c:v>
                      </c:pt>
                      <c:pt idx="6">
                        <c:v>44.392415235273361</c:v>
                      </c:pt>
                      <c:pt idx="7">
                        <c:v>42.96578674588001</c:v>
                      </c:pt>
                      <c:pt idx="8">
                        <c:v>38.302627952191258</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numCache>
                  </c:numRef>
                </c:val>
                <c:smooth val="0"/>
                <c:extLst xmlns:c15="http://schemas.microsoft.com/office/drawing/2012/chart">
                  <c:ext xmlns:c16="http://schemas.microsoft.com/office/drawing/2014/chart" uri="{C3380CC4-5D6E-409C-BE32-E72D297353CC}">
                    <c16:uniqueId val="{00000007-01FD-4668-86E1-231ABE540A7B}"/>
                  </c:ext>
                </c:extLst>
              </c15:ser>
            </c15:filteredLineSeries>
          </c:ext>
        </c:extLst>
      </c:lineChart>
      <c:dateAx>
        <c:axId val="559490456"/>
        <c:scaling>
          <c:orientation val="minMax"/>
          <c:max val="47484"/>
          <c:min val="40179"/>
        </c:scaling>
        <c:delete val="0"/>
        <c:axPos val="b"/>
        <c:majorGridlines>
          <c:spPr>
            <a:ln w="6350" cap="flat" cmpd="sng" algn="ctr">
              <a:solidFill>
                <a:schemeClr val="tx1">
                  <a:lumMod val="15000"/>
                  <a:lumOff val="85000"/>
                </a:schemeClr>
              </a:solidFill>
              <a:prstDash val="dash"/>
              <a:round/>
            </a:ln>
            <a:effectLst/>
          </c:spPr>
        </c:majorGridlines>
        <c:numFmt formatCode="yyyy" sourceLinked="0"/>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9493080"/>
        <c:crosses val="autoZero"/>
        <c:auto val="1"/>
        <c:lblOffset val="100"/>
        <c:baseTimeUnit val="days"/>
        <c:majorUnit val="1"/>
        <c:majorTimeUnit val="years"/>
      </c:dateAx>
      <c:valAx>
        <c:axId val="559493080"/>
        <c:scaling>
          <c:orientation val="minMax"/>
          <c:max val="100"/>
          <c:min val="0"/>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lumMod val="65000"/>
                        <a:lumOff val="35000"/>
                      </a:sysClr>
                    </a:solidFill>
                    <a:latin typeface="+mn-ea"/>
                    <a:ea typeface="+mn-ea"/>
                    <a:cs typeface="+mn-cs"/>
                  </a:defRPr>
                </a:pPr>
                <a:r>
                  <a:rPr lang="en-US" altLang="ja-JP" sz="800" b="0" i="0" baseline="0">
                    <a:effectLst/>
                    <a:latin typeface="+mn-ea"/>
                    <a:ea typeface="+mn-ea"/>
                  </a:rPr>
                  <a:t>eGFR</a:t>
                </a:r>
                <a:r>
                  <a:rPr kumimoji="1" lang="en-US" altLang="ja-JP" sz="800" b="0" i="0" baseline="0">
                    <a:effectLst/>
                    <a:latin typeface="+mn-ea"/>
                    <a:ea typeface="+mn-ea"/>
                  </a:rPr>
                  <a:t>[mL/</a:t>
                </a:r>
                <a:r>
                  <a:rPr kumimoji="1" lang="ja-JP" altLang="ja-JP" sz="800" b="0" i="0" baseline="0">
                    <a:effectLst/>
                    <a:latin typeface="+mn-ea"/>
                    <a:ea typeface="+mn-ea"/>
                  </a:rPr>
                  <a:t>分</a:t>
                </a:r>
                <a:r>
                  <a:rPr kumimoji="1" lang="en-US" altLang="ja-JP" sz="800" b="0" i="0" baseline="0">
                    <a:effectLst/>
                    <a:latin typeface="+mn-ea"/>
                    <a:ea typeface="+mn-ea"/>
                  </a:rPr>
                  <a:t>/1.73 m²]</a:t>
                </a:r>
                <a:endParaRPr lang="ja-JP" altLang="ja-JP" sz="800">
                  <a:effectLst/>
                  <a:latin typeface="+mn-ea"/>
                  <a:ea typeface="+mn-ea"/>
                </a:endParaRPr>
              </a:p>
            </c:rich>
          </c:tx>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ysClr val="windowText" lastClr="000000">
                      <a:lumMod val="65000"/>
                      <a:lumOff val="35000"/>
                    </a:sysClr>
                  </a:solidFill>
                  <a:latin typeface="+mn-ea"/>
                  <a:ea typeface="+mn-ea"/>
                  <a:cs typeface="+mn-cs"/>
                </a:defRPr>
              </a:pPr>
              <a:endParaRPr lang="ja-JP"/>
            </a:p>
          </c:txPr>
        </c:title>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559490456"/>
        <c:crosses val="autoZero"/>
        <c:crossBetween val="between"/>
        <c:majorUnit val="30"/>
      </c:valAx>
      <c:spPr>
        <a:gradFill flip="none" rotWithShape="1">
          <a:gsLst>
            <a:gs pos="40000">
              <a:schemeClr val="accent6">
                <a:alpha val="50000"/>
              </a:schemeClr>
            </a:gs>
            <a:gs pos="70000">
              <a:schemeClr val="accent4">
                <a:alpha val="50000"/>
              </a:schemeClr>
            </a:gs>
            <a:gs pos="40000">
              <a:schemeClr val="accent4">
                <a:alpha val="50000"/>
              </a:schemeClr>
            </a:gs>
            <a:gs pos="70000">
              <a:schemeClr val="accent2">
                <a:alpha val="50000"/>
              </a:schemeClr>
            </a:gs>
            <a:gs pos="90000">
              <a:srgbClr val="FF0000">
                <a:alpha val="50000"/>
              </a:srgbClr>
            </a:gs>
            <a:gs pos="100000">
              <a:srgbClr val="FF0000">
                <a:alpha val="50000"/>
              </a:srgbClr>
            </a:gs>
            <a:gs pos="89000">
              <a:schemeClr val="accent2">
                <a:alpha val="50000"/>
              </a:schemeClr>
            </a:gs>
          </a:gsLst>
          <a:lin ang="5400000" scaled="1"/>
          <a:tileRect/>
        </a:gradFill>
        <a:ln>
          <a:noFill/>
        </a:ln>
        <a:effectLst/>
      </c:spPr>
    </c:plotArea>
    <c:legend>
      <c:legendPos val="r"/>
      <c:layout>
        <c:manualLayout>
          <c:xMode val="edge"/>
          <c:yMode val="edge"/>
          <c:x val="0.79363252314814825"/>
          <c:y val="0.17572787954897817"/>
          <c:w val="0.16951871141975311"/>
          <c:h val="9.0092140848833338E-2"/>
        </c:manualLayout>
      </c:layout>
      <c:overlay val="1"/>
      <c:spPr>
        <a:solidFill>
          <a:schemeClr val="bg1"/>
        </a:solid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creativecommons.org/licenses/by-nc-nd/4.0/?ref=chooser-v1" TargetMode="External"/><Relationship Id="rId2" Type="http://schemas.openxmlformats.org/officeDocument/2006/relationships/hyperlink" Target="https://creativecommons.org/licenses/by-nc-nd/4.0/deed.ja" TargetMode="External"/><Relationship Id="rId1" Type="http://schemas.openxmlformats.org/officeDocument/2006/relationships/image" Target="../media/image1.png"/><Relationship Id="rId4" Type="http://schemas.openxmlformats.org/officeDocument/2006/relationships/hyperlink" Target="https://www.pref.kyoto.jp/info/gyosei/soshiki/065/" TargetMode="Externa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1227411</xdr:colOff>
      <xdr:row>8</xdr:row>
      <xdr:rowOff>429442</xdr:rowOff>
    </xdr:to>
    <xdr:pic>
      <xdr:nvPicPr>
        <xdr:cNvPr id="6" name="図 5">
          <a:extLst>
            <a:ext uri="{FF2B5EF4-FFF2-40B4-BE49-F238E27FC236}">
              <a16:creationId xmlns:a16="http://schemas.microsoft.com/office/drawing/2014/main" id="{C1517D99-4DCF-4375-8D9B-FFCD11C7A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4400550"/>
          <a:ext cx="1227411" cy="429442"/>
        </a:xfrm>
        <a:prstGeom prst="rect">
          <a:avLst/>
        </a:prstGeom>
      </xdr:spPr>
    </xdr:pic>
    <xdr:clientData/>
  </xdr:twoCellAnchor>
  <xdr:twoCellAnchor editAs="oneCell">
    <xdr:from>
      <xdr:col>1</xdr:col>
      <xdr:colOff>0</xdr:colOff>
      <xdr:row>8</xdr:row>
      <xdr:rowOff>0</xdr:rowOff>
    </xdr:from>
    <xdr:to>
      <xdr:col>1</xdr:col>
      <xdr:colOff>1244600</xdr:colOff>
      <xdr:row>8</xdr:row>
      <xdr:rowOff>450850</xdr:rowOff>
    </xdr:to>
    <xdr:sp macro="" textlink="">
      <xdr:nvSpPr>
        <xdr:cNvPr id="6154" name="AutoShape 10" descr="https://chooser-beta.creativecommons.org/img/cc-by.21b728bb.svg">
          <a:hlinkClick xmlns:r="http://schemas.openxmlformats.org/officeDocument/2006/relationships" r:id="rId2"/>
          <a:extLst>
            <a:ext uri="{FF2B5EF4-FFF2-40B4-BE49-F238E27FC236}">
              <a16:creationId xmlns:a16="http://schemas.microsoft.com/office/drawing/2014/main" id="{6B456723-C2B5-472E-BF22-0AAA6D933AAD}"/>
            </a:ext>
          </a:extLst>
        </xdr:cNvPr>
        <xdr:cNvSpPr>
          <a:spLocks noChangeAspect="1" noChangeArrowheads="1"/>
        </xdr:cNvSpPr>
      </xdr:nvSpPr>
      <xdr:spPr bwMode="auto">
        <a:xfrm>
          <a:off x="660400" y="2635250"/>
          <a:ext cx="1244600" cy="450850"/>
        </a:xfrm>
        <a:prstGeom prst="rect">
          <a:avLst/>
        </a:prstGeom>
        <a:noFill/>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1</xdr:col>
      <xdr:colOff>0</xdr:colOff>
      <xdr:row>6</xdr:row>
      <xdr:rowOff>0</xdr:rowOff>
    </xdr:from>
    <xdr:to>
      <xdr:col>1</xdr:col>
      <xdr:colOff>190500</xdr:colOff>
      <xdr:row>6</xdr:row>
      <xdr:rowOff>190500</xdr:rowOff>
    </xdr:to>
    <xdr:sp macro="" textlink="">
      <xdr:nvSpPr>
        <xdr:cNvPr id="6149" name="AutoShape 5" descr="https://chooser-beta.creativecommons.org/img/cc-logo.f0ab4ebe.svg">
          <a:hlinkClick xmlns:r="http://schemas.openxmlformats.org/officeDocument/2006/relationships" r:id="rId3" tgtFrame="_blank"/>
          <a:extLst>
            <a:ext uri="{FF2B5EF4-FFF2-40B4-BE49-F238E27FC236}">
              <a16:creationId xmlns:a16="http://schemas.microsoft.com/office/drawing/2014/main" id="{186F189D-945B-4D4D-A07C-373C62D4220B}"/>
            </a:ext>
          </a:extLst>
        </xdr:cNvPr>
        <xdr:cNvSpPr>
          <a:spLocks noChangeAspect="1" noChangeArrowheads="1"/>
        </xdr:cNvSpPr>
      </xdr:nvSpPr>
      <xdr:spPr bwMode="auto">
        <a:xfrm>
          <a:off x="660400" y="274320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196850</xdr:colOff>
      <xdr:row>6</xdr:row>
      <xdr:rowOff>0</xdr:rowOff>
    </xdr:from>
    <xdr:to>
      <xdr:col>1</xdr:col>
      <xdr:colOff>387350</xdr:colOff>
      <xdr:row>6</xdr:row>
      <xdr:rowOff>190500</xdr:rowOff>
    </xdr:to>
    <xdr:sp macro="" textlink="">
      <xdr:nvSpPr>
        <xdr:cNvPr id="6150" name="AutoShape 6" descr="https://chooser-beta.creativecommons.org/img/cc-by.21b728bb.svg">
          <a:hlinkClick xmlns:r="http://schemas.openxmlformats.org/officeDocument/2006/relationships" r:id="rId3" tgtFrame="_blank"/>
          <a:extLst>
            <a:ext uri="{FF2B5EF4-FFF2-40B4-BE49-F238E27FC236}">
              <a16:creationId xmlns:a16="http://schemas.microsoft.com/office/drawing/2014/main" id="{27FF425F-5764-4E49-B5E4-D03086DBB487}"/>
            </a:ext>
          </a:extLst>
        </xdr:cNvPr>
        <xdr:cNvSpPr>
          <a:spLocks noChangeAspect="1" noChangeArrowheads="1"/>
        </xdr:cNvSpPr>
      </xdr:nvSpPr>
      <xdr:spPr bwMode="auto">
        <a:xfrm>
          <a:off x="857250" y="274320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xdr:row>
      <xdr:rowOff>0</xdr:rowOff>
    </xdr:from>
    <xdr:to>
      <xdr:col>1</xdr:col>
      <xdr:colOff>190500</xdr:colOff>
      <xdr:row>8</xdr:row>
      <xdr:rowOff>190500</xdr:rowOff>
    </xdr:to>
    <xdr:sp macro="" textlink="">
      <xdr:nvSpPr>
        <xdr:cNvPr id="6153" name="AutoShape 9" descr="https://chooser-beta.creativecommons.org/img/cc-logo.f0ab4ebe.svg">
          <a:hlinkClick xmlns:r="http://schemas.openxmlformats.org/officeDocument/2006/relationships" r:id="rId3" tgtFrame="_blank"/>
          <a:extLst>
            <a:ext uri="{FF2B5EF4-FFF2-40B4-BE49-F238E27FC236}">
              <a16:creationId xmlns:a16="http://schemas.microsoft.com/office/drawing/2014/main" id="{AC1F3571-2734-4300-9C9D-DEACF2C645FD}"/>
            </a:ext>
          </a:extLst>
        </xdr:cNvPr>
        <xdr:cNvSpPr>
          <a:spLocks noChangeAspect="1" noChangeArrowheads="1"/>
        </xdr:cNvSpPr>
      </xdr:nvSpPr>
      <xdr:spPr bwMode="auto">
        <a:xfrm>
          <a:off x="660400" y="4400550"/>
          <a:ext cx="190500" cy="190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1993900</xdr:colOff>
      <xdr:row>8</xdr:row>
      <xdr:rowOff>438149</xdr:rowOff>
    </xdr:from>
    <xdr:to>
      <xdr:col>1</xdr:col>
      <xdr:colOff>3930650</xdr:colOff>
      <xdr:row>8</xdr:row>
      <xdr:rowOff>622300</xdr:rowOff>
    </xdr:to>
    <xdr:sp macro="" textlink="">
      <xdr:nvSpPr>
        <xdr:cNvPr id="19" name="AutoShape 10" descr="https://chooser-beta.creativecommons.org/img/cc-by.21b728bb.svg">
          <a:hlinkClick xmlns:r="http://schemas.openxmlformats.org/officeDocument/2006/relationships" r:id="rId4"/>
          <a:extLst>
            <a:ext uri="{FF2B5EF4-FFF2-40B4-BE49-F238E27FC236}">
              <a16:creationId xmlns:a16="http://schemas.microsoft.com/office/drawing/2014/main" id="{14A2D89A-9697-49AD-9DA7-87E19808BB8A}"/>
            </a:ext>
          </a:extLst>
        </xdr:cNvPr>
        <xdr:cNvSpPr>
          <a:spLocks noChangeAspect="1" noChangeArrowheads="1"/>
        </xdr:cNvSpPr>
      </xdr:nvSpPr>
      <xdr:spPr bwMode="auto">
        <a:xfrm>
          <a:off x="2654300" y="3803649"/>
          <a:ext cx="1936750" cy="184151"/>
        </a:xfrm>
        <a:prstGeom prst="rect">
          <a:avLst/>
        </a:prstGeom>
        <a:noFill/>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3400</xdr:colOff>
      <xdr:row>1</xdr:row>
      <xdr:rowOff>-1</xdr:rowOff>
    </xdr:from>
    <xdr:ext cx="15838715" cy="18708687"/>
    <xdr:sp macro="" textlink="">
      <xdr:nvSpPr>
        <xdr:cNvPr id="2" name="テキスト ボックス 1">
          <a:extLst>
            <a:ext uri="{FF2B5EF4-FFF2-40B4-BE49-F238E27FC236}">
              <a16:creationId xmlns:a16="http://schemas.microsoft.com/office/drawing/2014/main" id="{9BDF5FBE-AFE9-4F44-B3CF-2741AA458C09}"/>
            </a:ext>
          </a:extLst>
        </xdr:cNvPr>
        <xdr:cNvSpPr txBox="1"/>
      </xdr:nvSpPr>
      <xdr:spPr>
        <a:xfrm>
          <a:off x="662213" y="230187"/>
          <a:ext cx="15838715" cy="18708687"/>
        </a:xfrm>
        <a:prstGeom prst="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400" b="1">
              <a:solidFill>
                <a:sysClr val="windowText" lastClr="000000"/>
              </a:solidFill>
              <a:latin typeface="+mn-ea"/>
              <a:ea typeface="+mn-ea"/>
            </a:rPr>
            <a:t>＜プロパティ＞</a:t>
          </a:r>
          <a:endParaRPr kumimoji="1" lang="en-US" altLang="ja-JP" sz="1400" b="1">
            <a:solidFill>
              <a:sysClr val="windowText" lastClr="000000"/>
            </a:solidFill>
            <a:latin typeface="+mn-ea"/>
            <a:ea typeface="+mn-ea"/>
          </a:endParaRPr>
        </a:p>
        <a:p>
          <a:r>
            <a:rPr kumimoji="1" lang="ja-JP" altLang="en-US" sz="1050">
              <a:solidFill>
                <a:sysClr val="windowText" lastClr="000000"/>
              </a:solidFill>
              <a:latin typeface="+mn-ea"/>
              <a:ea typeface="+mn-ea"/>
            </a:rPr>
            <a:t>・作成者：京都府健康福祉部健康対策課</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・作成日：２０２１</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６</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２１</a:t>
          </a:r>
          <a:endParaRPr kumimoji="1" lang="en-US" altLang="ja-JP" sz="1050">
            <a:solidFill>
              <a:sysClr val="windowText" lastClr="000000"/>
            </a:solidFill>
            <a:latin typeface="+mn-ea"/>
            <a:ea typeface="+mn-ea"/>
          </a:endParaRPr>
        </a:p>
        <a:p>
          <a:r>
            <a:rPr kumimoji="1" lang="ja-JP" altLang="en-US" sz="1050">
              <a:solidFill>
                <a:sysClr val="windowText" lastClr="000000"/>
              </a:solidFill>
              <a:effectLst/>
              <a:latin typeface="+mn-ea"/>
              <a:ea typeface="+mn-ea"/>
              <a:cs typeface="+mn-cs"/>
            </a:rPr>
            <a:t>・</a:t>
          </a:r>
          <a:r>
            <a:rPr kumimoji="1" lang="ja-JP" altLang="ja-JP" sz="1100">
              <a:solidFill>
                <a:sysClr val="windowText" lastClr="000000"/>
              </a:solidFill>
              <a:effectLst/>
              <a:latin typeface="+mn-lt"/>
              <a:ea typeface="+mn-ea"/>
              <a:cs typeface="+mn-cs"/>
            </a:rPr>
            <a:t>最終更新</a:t>
          </a:r>
          <a:r>
            <a:rPr kumimoji="1" lang="ja-JP" altLang="en-US" sz="1100">
              <a:solidFill>
                <a:sysClr val="windowText" lastClr="000000"/>
              </a:solidFill>
              <a:effectLst/>
              <a:latin typeface="+mn-lt"/>
              <a:ea typeface="+mn-ea"/>
              <a:cs typeface="+mn-cs"/>
            </a:rPr>
            <a:t>日：</a:t>
          </a:r>
          <a:r>
            <a:rPr kumimoji="1" lang="ja-JP" altLang="ja-JP" sz="1100">
              <a:solidFill>
                <a:sysClr val="windowText" lastClr="000000"/>
              </a:solidFill>
              <a:effectLst/>
              <a:latin typeface="+mn-lt"/>
              <a:ea typeface="+mn-ea"/>
              <a:cs typeface="+mn-cs"/>
            </a:rPr>
            <a:t>２０</a:t>
          </a:r>
          <a:r>
            <a:rPr kumimoji="1" lang="ja-JP" altLang="en-US" sz="1100">
              <a:solidFill>
                <a:sysClr val="windowText" lastClr="000000"/>
              </a:solidFill>
              <a:effectLst/>
              <a:latin typeface="+mn-lt"/>
              <a:ea typeface="+mn-ea"/>
              <a:cs typeface="+mn-cs"/>
            </a:rPr>
            <a:t>２４</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１１</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２９</a:t>
          </a:r>
          <a:endParaRPr kumimoji="1" lang="en-US" altLang="ja-JP" sz="1100">
            <a:solidFill>
              <a:sysClr val="windowText" lastClr="000000"/>
            </a:solidFill>
            <a:effectLst/>
            <a:latin typeface="+mn-lt"/>
            <a:ea typeface="+mn-ea"/>
            <a:cs typeface="+mn-cs"/>
          </a:endParaRPr>
        </a:p>
        <a:p>
          <a:r>
            <a:rPr kumimoji="1" lang="ja-JP" altLang="en-US" sz="1050">
              <a:solidFill>
                <a:sysClr val="windowText" lastClr="000000"/>
              </a:solidFill>
              <a:latin typeface="+mn-ea"/>
              <a:ea typeface="+mn-ea"/>
            </a:rPr>
            <a:t>・作成に用いた</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２０１９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・動作確認：２０１９環境のみでしか直接確認できておりませんが、互換性チェック機能によれば２０１３以降の</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では大きな機能損失は起こらないようです。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（これは</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２０１３、２０１６での動作を保証するものではありません。また、</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以外の表計算ソフトウェアでの動作は保証できません。）</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・マクロ・</a:t>
          </a:r>
          <a:r>
            <a:rPr kumimoji="1" lang="en-US" altLang="ja-JP" sz="1050">
              <a:solidFill>
                <a:sysClr val="windowText" lastClr="000000"/>
              </a:solidFill>
              <a:latin typeface="+mn-ea"/>
              <a:ea typeface="+mn-ea"/>
            </a:rPr>
            <a:t>VBA</a:t>
          </a:r>
          <a:r>
            <a:rPr kumimoji="1" lang="ja-JP" altLang="en-US" sz="1050">
              <a:solidFill>
                <a:sysClr val="windowText" lastClr="000000"/>
              </a:solidFill>
              <a:latin typeface="+mn-ea"/>
              <a:ea typeface="+mn-ea"/>
            </a:rPr>
            <a:t>：未使用</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・非表示シート：「計算過程」のシート</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枚を非表示に設定</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・ブックの保護：「表紙・利用に当たって」「使用方法・説明事項」「計算過程」の３シートを保護（誤編集による機能喪失や注意事項等の改変・削除を防ぐ目的です。）</a:t>
          </a:r>
          <a:endParaRPr kumimoji="1" lang="en-US" altLang="ja-JP" sz="1050">
            <a:solidFill>
              <a:sysClr val="windowText" lastClr="000000"/>
            </a:solidFill>
            <a:latin typeface="+mn-ea"/>
            <a:ea typeface="+mn-ea"/>
          </a:endParaRPr>
        </a:p>
        <a:p>
          <a:endParaRPr kumimoji="1" lang="en-US" altLang="ja-JP" sz="1100">
            <a:solidFill>
              <a:sysClr val="windowText" lastClr="000000"/>
            </a:solidFill>
            <a:latin typeface="+mn-ea"/>
            <a:ea typeface="+mn-ea"/>
          </a:endParaRPr>
        </a:p>
        <a:p>
          <a:r>
            <a:rPr kumimoji="1" lang="ja-JP" altLang="en-US" sz="1400" b="1">
              <a:solidFill>
                <a:sysClr val="windowText" lastClr="000000"/>
              </a:solidFill>
              <a:latin typeface="+mn-ea"/>
              <a:ea typeface="+mn-ea"/>
            </a:rPr>
            <a:t>＜入力項目＞</a:t>
          </a:r>
          <a:endParaRPr kumimoji="1" lang="en-US" altLang="ja-JP" sz="14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solidFill>
                <a:sysClr val="windowText" lastClr="000000"/>
              </a:solidFill>
              <a:latin typeface="+mn-ea"/>
              <a:ea typeface="+mn-ea"/>
            </a:rPr>
            <a:t>◆入力事項</a:t>
          </a:r>
          <a:endParaRPr kumimoji="1" lang="en-US" altLang="ja-JP" sz="1200" b="1">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次の４点です。「入力と結果」シートの「対象者氏名」欄及び</a:t>
          </a:r>
          <a:r>
            <a:rPr kumimoji="1" lang="ja-JP" altLang="ja-JP" sz="1050">
              <a:solidFill>
                <a:sysClr val="windowText" lastClr="000000"/>
              </a:solidFill>
              <a:effectLst/>
              <a:latin typeface="+mn-ea"/>
              <a:ea typeface="+mn-ea"/>
              <a:cs typeface="+mn-cs"/>
            </a:rPr>
            <a:t>「入力表」</a:t>
          </a:r>
          <a:r>
            <a:rPr kumimoji="1" lang="ja-JP" altLang="en-US" sz="1050">
              <a:solidFill>
                <a:sysClr val="windowText" lastClr="000000"/>
              </a:solidFill>
              <a:effectLst/>
              <a:latin typeface="+mn-ea"/>
              <a:ea typeface="+mn-ea"/>
              <a:cs typeface="+mn-cs"/>
            </a:rPr>
            <a:t>、「介入開始年月日」に入力してください。</a:t>
          </a:r>
          <a:endParaRPr kumimoji="1" lang="en-US" altLang="ja-JP" sz="105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①</a:t>
          </a:r>
          <a:r>
            <a:rPr kumimoji="1" lang="ja-JP" altLang="ja-JP" sz="1050">
              <a:solidFill>
                <a:sysClr val="windowText" lastClr="000000"/>
              </a:solidFill>
              <a:effectLst/>
              <a:latin typeface="+mn-ea"/>
              <a:ea typeface="+mn-ea"/>
              <a:cs typeface="+mn-cs"/>
            </a:rPr>
            <a:t>対象者氏名</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②各測定年月日</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③各測定結果（</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と尿蛋白定性検査結果）</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④介入開始年月日（未介入の場合は記載不要）</a:t>
          </a:r>
          <a:endParaRPr kumimoji="1" lang="en-US" altLang="ja-JP" sz="1050">
            <a:solidFill>
              <a:sysClr val="windowText" lastClr="000000"/>
            </a:solidFill>
            <a:latin typeface="+mn-ea"/>
            <a:ea typeface="+mn-ea"/>
          </a:endParaRPr>
        </a:p>
        <a:p>
          <a:r>
            <a:rPr kumimoji="1" lang="ja-JP" altLang="en-US" sz="1200" b="1">
              <a:solidFill>
                <a:sysClr val="windowText" lastClr="000000"/>
              </a:solidFill>
              <a:latin typeface="+mn-ea"/>
              <a:ea typeface="+mn-ea"/>
            </a:rPr>
            <a:t>◆入力に係る諸注意事項</a:t>
          </a:r>
          <a:endParaRPr kumimoji="1" lang="en-US" altLang="ja-JP" sz="1200" b="1">
            <a:solidFill>
              <a:sysClr val="windowText" lastClr="000000"/>
            </a:solidFill>
            <a:latin typeface="+mn-ea"/>
            <a:ea typeface="+mn-ea"/>
          </a:endParaRPr>
        </a:p>
        <a:p>
          <a:r>
            <a:rPr kumimoji="1" lang="ja-JP" altLang="en-US" sz="1050">
              <a:solidFill>
                <a:sysClr val="windowText" lastClr="000000"/>
              </a:solidFill>
              <a:latin typeface="+mn-ea"/>
              <a:ea typeface="+mn-ea"/>
            </a:rPr>
            <a:t>　・グラフや計算結果の出力</a:t>
          </a:r>
          <a:r>
            <a:rPr kumimoji="1" lang="ja-JP" altLang="ja-JP" sz="1050">
              <a:solidFill>
                <a:sysClr val="windowText" lastClr="000000"/>
              </a:solidFill>
              <a:effectLst/>
              <a:latin typeface="+mn-ea"/>
              <a:ea typeface="+mn-ea"/>
              <a:cs typeface="+mn-cs"/>
            </a:rPr>
            <a:t>には少なくとも２回分の測定年</a:t>
          </a:r>
          <a:r>
            <a:rPr kumimoji="1" lang="ja-JP" altLang="en-US" sz="1050">
              <a:solidFill>
                <a:sysClr val="windowText" lastClr="000000"/>
              </a:solidFill>
              <a:effectLst/>
              <a:latin typeface="+mn-ea"/>
              <a:ea typeface="+mn-ea"/>
              <a:cs typeface="+mn-cs"/>
            </a:rPr>
            <a:t>（月日）</a:t>
          </a:r>
          <a:r>
            <a:rPr kumimoji="1" lang="ja-JP" altLang="ja-JP" sz="1050">
              <a:solidFill>
                <a:sysClr val="windowText" lastClr="000000"/>
              </a:solidFill>
              <a:effectLst/>
              <a:latin typeface="+mn-ea"/>
              <a:ea typeface="+mn-ea"/>
              <a:cs typeface="+mn-cs"/>
            </a:rPr>
            <a:t>、</a:t>
          </a:r>
          <a:r>
            <a:rPr kumimoji="1" lang="en-US" altLang="ja-JP" sz="1050">
              <a:solidFill>
                <a:sysClr val="windowText" lastClr="000000"/>
              </a:solidFill>
              <a:effectLst/>
              <a:latin typeface="+mn-ea"/>
              <a:ea typeface="+mn-ea"/>
              <a:cs typeface="+mn-cs"/>
            </a:rPr>
            <a:t>eGFR</a:t>
          </a:r>
          <a:r>
            <a:rPr kumimoji="1" lang="ja-JP" altLang="ja-JP" sz="1050">
              <a:solidFill>
                <a:sysClr val="windowText" lastClr="000000"/>
              </a:solidFill>
              <a:effectLst/>
              <a:latin typeface="+mn-ea"/>
              <a:ea typeface="+mn-ea"/>
              <a:cs typeface="+mn-cs"/>
            </a:rPr>
            <a:t>、尿蛋白定性結果の入力が必須です。</a:t>
          </a:r>
          <a:r>
            <a:rPr kumimoji="1" lang="ja-JP" altLang="en-US" sz="1050">
              <a:solidFill>
                <a:sysClr val="windowText" lastClr="000000"/>
              </a:solidFill>
              <a:effectLst/>
              <a:latin typeface="+mn-ea"/>
              <a:ea typeface="+mn-ea"/>
              <a:cs typeface="+mn-cs"/>
            </a:rPr>
            <a:t>なお、計算精度を高めるためには、なるべく「２か年以上の経過における５点以上の測定結果」の入力が推奨されます。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入力表へのデータ入力は、なるべく古い順かつ上詰めでの実施を推奨します。（入力漏れや重複入力のリスクを低減するための推奨事項です。内部的には自動で古い順・上詰めに並び変えてから計算やグラフ描画が行われてい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・年は和暦・西暦どちらでも入力可能です。（入力表の同じ行に和暦と西暦の入力がある場合は和暦が優先されます。）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入力表には平成元年（１９８９年）～令和３１年（２０４９年）までの入力が可能ですが、視認性を高めるためグラフの表示は平成２２年（２０１０年）～令和１２年（２０３０年）までに限定してお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不都合ある場合は各自調整ください。（</a:t>
          </a:r>
          <a:r>
            <a:rPr kumimoji="1" lang="en-US" altLang="ja-JP" sz="1050">
              <a:solidFill>
                <a:sysClr val="windowText" lastClr="000000"/>
              </a:solidFill>
              <a:latin typeface="+mn-ea"/>
              <a:ea typeface="+mn-ea"/>
            </a:rPr>
            <a:t>Excel</a:t>
          </a:r>
          <a:r>
            <a:rPr kumimoji="1" lang="ja-JP" altLang="en-US" sz="1050">
              <a:solidFill>
                <a:sysClr val="windowText" lastClr="000000"/>
              </a:solidFill>
              <a:latin typeface="+mn-ea"/>
              <a:ea typeface="+mn-ea"/>
            </a:rPr>
            <a:t>のバージョンにもよりますが、グラフの西暦年の部分を右クリック→軸の書式設定→最小・最大値に好きな年月日を入力で対応できると思います。）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・年の入力があり月日の欄に入力がない場合、月は１月、日は１日としてグラフ等が出力されます。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・年に何も入力がない場合、</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の推移のグラフに本日の日付で値</a:t>
          </a:r>
          <a:r>
            <a:rPr kumimoji="1" lang="en-US" altLang="ja-JP" sz="1050">
              <a:solidFill>
                <a:sysClr val="windowText" lastClr="000000"/>
              </a:solidFill>
              <a:latin typeface="+mn-ea"/>
              <a:ea typeface="+mn-ea"/>
            </a:rPr>
            <a:t>0</a:t>
          </a:r>
          <a:r>
            <a:rPr kumimoji="1" lang="ja-JP" altLang="en-US" sz="1050">
              <a:solidFill>
                <a:sysClr val="windowText" lastClr="000000"/>
              </a:solidFill>
              <a:latin typeface="+mn-ea"/>
              <a:ea typeface="+mn-ea"/>
            </a:rPr>
            <a:t>の点がプロットされます。これは年の入力がないときにグラフデザインを保つための処理ですので変更しないようにお願いします。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・本ツールは、対象者データの誤入力や取違いを防ぐために「１つのファイルにはただ１人の対象者のデータを入力する」という設計になっています。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よって、１ファイルの中で「入力と結果」シートをコピー＆ペーストして別のデータを入力しても、各種指標の計算やグラフ描画は実行されません。御了承ください。</a:t>
          </a:r>
          <a:endParaRPr kumimoji="1" lang="en-US" altLang="ja-JP" sz="1050">
            <a:solidFill>
              <a:sysClr val="windowText" lastClr="000000"/>
            </a:solidFill>
            <a:latin typeface="+mn-ea"/>
            <a:ea typeface="+mn-ea"/>
          </a:endParaRPr>
        </a:p>
        <a:p>
          <a:endParaRPr kumimoji="1" lang="en-US" altLang="ja-JP" sz="1100">
            <a:solidFill>
              <a:sysClr val="windowText" lastClr="000000"/>
            </a:solidFill>
            <a:latin typeface="+mn-ea"/>
            <a:ea typeface="+mn-ea"/>
          </a:endParaRPr>
        </a:p>
        <a:p>
          <a:r>
            <a:rPr kumimoji="1" lang="ja-JP" altLang="en-US" sz="1400" b="1">
              <a:solidFill>
                <a:sysClr val="windowText" lastClr="000000"/>
              </a:solidFill>
              <a:latin typeface="+mn-ea"/>
              <a:ea typeface="+mn-ea"/>
            </a:rPr>
            <a:t>＜出力結果＞</a:t>
          </a:r>
          <a:endParaRPr kumimoji="1" lang="en-US" altLang="ja-JP" sz="1400" b="1">
            <a:solidFill>
              <a:sysClr val="windowText" lastClr="000000"/>
            </a:solidFill>
            <a:latin typeface="+mn-ea"/>
            <a:ea typeface="+mn-ea"/>
          </a:endParaRPr>
        </a:p>
        <a:p>
          <a:r>
            <a:rPr kumimoji="1" lang="ja-JP" altLang="en-US" sz="1200" b="1">
              <a:solidFill>
                <a:sysClr val="windowText" lastClr="000000"/>
              </a:solidFill>
              <a:latin typeface="+mn-ea"/>
              <a:ea typeface="+mn-ea"/>
            </a:rPr>
            <a:t>◆出力事項</a:t>
          </a:r>
          <a:endParaRPr kumimoji="1" lang="en-US" altLang="ja-JP" sz="1200" b="1">
            <a:solidFill>
              <a:sysClr val="windowText" lastClr="000000"/>
            </a:solidFill>
            <a:latin typeface="+mn-ea"/>
            <a:ea typeface="+mn-ea"/>
          </a:endParaRPr>
        </a:p>
        <a:p>
          <a:r>
            <a:rPr kumimoji="1" lang="ja-JP" altLang="en-US" sz="1200">
              <a:solidFill>
                <a:sysClr val="windowText" lastClr="000000"/>
              </a:solidFill>
              <a:latin typeface="+mn-ea"/>
              <a:ea typeface="+mn-ea"/>
            </a:rPr>
            <a:t>　</a:t>
          </a:r>
          <a:r>
            <a:rPr kumimoji="1" lang="ja-JP" altLang="en-US" sz="1050">
              <a:solidFill>
                <a:sysClr val="windowText" lastClr="000000"/>
              </a:solidFill>
              <a:latin typeface="+mn-ea"/>
              <a:ea typeface="+mn-ea"/>
            </a:rPr>
            <a:t>次の９点です。介入開始時期の入力のある場合は、全期間と介入前・後の３通りの結果が示されます。「入力と結果」シートの右側部分及び「結果返し用」シートに自動で計算・表示されます。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なお、介入開始時期の入力がない場合でも、介入前の結果は示されますが、これは全期間の結果と同一のものです。また、介入後において介入前と比べて値が改善している項目は青字で強調されます。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①回帰直線に基づく年間</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減少値</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②最新・１回前測定の２時点に基づく</a:t>
          </a:r>
          <a:r>
            <a:rPr kumimoji="1" lang="en-US" altLang="ja-JP" sz="1050">
              <a:solidFill>
                <a:sysClr val="windowText" lastClr="000000"/>
              </a:solidFill>
              <a:effectLst/>
              <a:latin typeface="+mn-ea"/>
              <a:ea typeface="+mn-ea"/>
              <a:cs typeface="+mn-cs"/>
            </a:rPr>
            <a:t>eGFR</a:t>
          </a:r>
          <a:r>
            <a:rPr kumimoji="1" lang="ja-JP" altLang="ja-JP" sz="1050">
              <a:solidFill>
                <a:sysClr val="windowText" lastClr="000000"/>
              </a:solidFill>
              <a:effectLst/>
              <a:latin typeface="+mn-ea"/>
              <a:ea typeface="+mn-ea"/>
              <a:cs typeface="+mn-cs"/>
            </a:rPr>
            <a:t>の年間平均減少率</a:t>
          </a:r>
          <a:endParaRPr kumimoji="1" lang="en-US" altLang="ja-JP" sz="105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mn-ea"/>
              <a:ea typeface="+mn-ea"/>
            </a:rPr>
            <a:t>　③最新・最古の測定の２時点に基づく</a:t>
          </a:r>
          <a:r>
            <a:rPr kumimoji="1" lang="en-US" altLang="ja-JP" sz="1050">
              <a:solidFill>
                <a:sysClr val="windowText" lastClr="000000"/>
              </a:solidFill>
              <a:effectLst/>
              <a:latin typeface="+mn-ea"/>
              <a:ea typeface="+mn-ea"/>
              <a:cs typeface="+mn-cs"/>
            </a:rPr>
            <a:t>eGFR</a:t>
          </a:r>
          <a:r>
            <a:rPr kumimoji="1" lang="ja-JP" altLang="ja-JP" sz="1050">
              <a:solidFill>
                <a:sysClr val="windowText" lastClr="000000"/>
              </a:solidFill>
              <a:effectLst/>
              <a:latin typeface="+mn-ea"/>
              <a:ea typeface="+mn-ea"/>
              <a:cs typeface="+mn-cs"/>
            </a:rPr>
            <a:t>の年間平均減少率</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④回帰直線に基づく最新測定から３年後時点の</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予測値</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⑤</a:t>
          </a:r>
          <a:r>
            <a:rPr kumimoji="1" lang="ja-JP" altLang="ja-JP" sz="1050">
              <a:solidFill>
                <a:sysClr val="windowText" lastClr="000000"/>
              </a:solidFill>
              <a:effectLst/>
              <a:latin typeface="+mn-ea"/>
              <a:ea typeface="+mn-ea"/>
              <a:cs typeface="+mn-cs"/>
            </a:rPr>
            <a:t>回帰直線に基づく</a:t>
          </a:r>
          <a:r>
            <a:rPr kumimoji="1" lang="ja-JP" altLang="en-US" sz="1050">
              <a:solidFill>
                <a:sysClr val="windowText" lastClr="000000"/>
              </a:solidFill>
              <a:effectLst/>
              <a:latin typeface="+mn-ea"/>
              <a:ea typeface="+mn-ea"/>
              <a:cs typeface="+mn-cs"/>
            </a:rPr>
            <a:t>腎症第４期（腎不全期）への推定突入時点</a:t>
          </a:r>
          <a:endParaRPr kumimoji="1" lang="en-US" altLang="ja-JP" sz="1050">
            <a:solidFill>
              <a:sysClr val="windowText" lastClr="000000"/>
            </a:solidFill>
            <a:effectLst/>
            <a:latin typeface="+mn-ea"/>
            <a:ea typeface="+mn-ea"/>
            <a:cs typeface="+mn-cs"/>
          </a:endParaRPr>
        </a:p>
        <a:p>
          <a:r>
            <a:rPr kumimoji="1" lang="ja-JP" altLang="en-US" sz="1050">
              <a:solidFill>
                <a:sysClr val="windowText" lastClr="000000"/>
              </a:solidFill>
              <a:latin typeface="+mn-ea"/>
              <a:ea typeface="+mn-ea"/>
            </a:rPr>
            <a:t>　⑥</a:t>
          </a:r>
          <a:r>
            <a:rPr kumimoji="1" lang="ja-JP" altLang="ja-JP" sz="1050">
              <a:solidFill>
                <a:sysClr val="windowText" lastClr="000000"/>
              </a:solidFill>
              <a:effectLst/>
              <a:latin typeface="+mn-ea"/>
              <a:ea typeface="+mn-ea"/>
              <a:cs typeface="+mn-cs"/>
            </a:rPr>
            <a:t>回帰直線に基づく</a:t>
          </a:r>
          <a:r>
            <a:rPr kumimoji="1" lang="ja-JP" altLang="en-US" sz="1050">
              <a:solidFill>
                <a:sysClr val="windowText" lastClr="000000"/>
              </a:solidFill>
              <a:effectLst/>
              <a:latin typeface="+mn-ea"/>
              <a:ea typeface="+mn-ea"/>
              <a:cs typeface="+mn-cs"/>
            </a:rPr>
            <a:t>推定腎代替療法開始時点</a:t>
          </a:r>
          <a:endParaRPr kumimoji="1" lang="en-US" altLang="ja-JP" sz="1050">
            <a:solidFill>
              <a:sysClr val="windowText" lastClr="000000"/>
            </a:solidFill>
            <a:effectLst/>
            <a:latin typeface="+mn-ea"/>
            <a:ea typeface="+mn-ea"/>
            <a:cs typeface="+mn-cs"/>
          </a:endParaRPr>
        </a:p>
        <a:p>
          <a:r>
            <a:rPr kumimoji="1" lang="ja-JP" altLang="en-US" sz="1050">
              <a:solidFill>
                <a:sysClr val="windowText" lastClr="000000"/>
              </a:solidFill>
              <a:latin typeface="+mn-ea"/>
              <a:ea typeface="+mn-ea"/>
            </a:rPr>
            <a:t>　⑦各測定年月日における腎症病期表</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⑧</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の時系列グラフ</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⑨腎症病期の時系列グラフ</a:t>
          </a:r>
          <a:endParaRPr kumimoji="1" lang="en-US" altLang="ja-JP" sz="1050">
            <a:solidFill>
              <a:sysClr val="windowText" lastClr="000000"/>
            </a:solidFill>
            <a:latin typeface="+mn-ea"/>
            <a:ea typeface="+mn-ea"/>
          </a:endParaRPr>
        </a:p>
        <a:p>
          <a:r>
            <a:rPr kumimoji="1" lang="ja-JP" altLang="en-US" sz="1200" b="1">
              <a:solidFill>
                <a:sysClr val="windowText" lastClr="000000"/>
              </a:solidFill>
              <a:effectLst/>
              <a:latin typeface="+mn-ea"/>
              <a:ea typeface="+mn-ea"/>
              <a:cs typeface="+mn-cs"/>
            </a:rPr>
            <a:t>◆出力項目解説</a:t>
          </a:r>
          <a:endParaRPr kumimoji="1" lang="en-US" altLang="ja-JP" sz="1200" b="1">
            <a:solidFill>
              <a:sysClr val="windowText" lastClr="000000"/>
            </a:solidFill>
            <a:latin typeface="+mn-ea"/>
            <a:ea typeface="+mn-ea"/>
          </a:endParaRPr>
        </a:p>
        <a:p>
          <a:r>
            <a:rPr kumimoji="1" lang="ja-JP" altLang="en-US" sz="1050">
              <a:solidFill>
                <a:sysClr val="windowText" lastClr="000000"/>
              </a:solidFill>
              <a:latin typeface="+mn-ea"/>
              <a:ea typeface="+mn-ea"/>
            </a:rPr>
            <a:t>　①１年間にどれだけ</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が低下するかをモデル式（回帰直線）に基づいて計算した値であり、グラフ中の回帰直線の傾きに相当します。なお、０以上の値になるときは「減少なし」と表示さます。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また、「全期間」において傾き＜</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５（年間５を超える</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の低下）となる場合は、注意喚起のために赤字で強調されます。（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エビデンスに基づく</a:t>
          </a:r>
          <a:r>
            <a:rPr kumimoji="1" lang="en-US" altLang="ja-JP" sz="1050">
              <a:solidFill>
                <a:sysClr val="windowText" lastClr="000000"/>
              </a:solidFill>
              <a:latin typeface="+mn-ea"/>
              <a:ea typeface="+mn-ea"/>
            </a:rPr>
            <a:t>CKD</a:t>
          </a:r>
          <a:r>
            <a:rPr kumimoji="1" lang="ja-JP" altLang="en-US" sz="1050">
              <a:solidFill>
                <a:sysClr val="windowText" lastClr="000000"/>
              </a:solidFill>
              <a:latin typeface="+mn-ea"/>
              <a:ea typeface="+mn-ea"/>
            </a:rPr>
            <a:t>診療ガイドライン２０２３</a:t>
          </a:r>
          <a:r>
            <a:rPr kumimoji="1" lang="en-US" altLang="ja-JP" sz="1050">
              <a:solidFill>
                <a:sysClr val="windowText" lastClr="000000"/>
              </a:solidFill>
              <a:latin typeface="+mn-ea"/>
              <a:ea typeface="+mn-ea"/>
            </a:rPr>
            <a:t>』p.13,14</a:t>
          </a:r>
          <a:r>
            <a:rPr kumimoji="1" lang="ja-JP" altLang="en-US" sz="1050">
              <a:solidFill>
                <a:sysClr val="windowText" lastClr="000000"/>
              </a:solidFill>
              <a:latin typeface="+mn-ea"/>
              <a:ea typeface="+mn-ea"/>
            </a:rPr>
            <a:t>参照）</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②入力された</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の中で最新データと最新からひとつ前のデータから</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の年間平均減少率を計算した値です。年間１５％を超える減少が見られる場合は注意喚起のために赤字で強調されます。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０以上の値をとることもありますが、そのときは③の最新</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最古値から計算した減少率を参考にすると良いと思います。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③最新データと最古データから</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の年間平均減少率を計算した値です。こちらも年間１５％を超える減少が見られる場合は注意喚起のために赤字で強調されます。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④最新データ時点から３年後の</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をモデル式を用いて予測した値です。グラフにおける回帰直線の右端点の</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に相当します。計算値が０を下回る場合は０表示になります。（全期間の列のみ赤字で強調されます。）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⑤モデル式に</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３０を代入したときの年月日です。回帰直線の傾きが正の場合や推測される過去の時点が２０１０年１月</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日より前の場合は「予測不可」と表示されます。（一方、傾き０の場合は何も表示されません。）</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本来モデル式の予測精度は正確な日付を推測できるほど高くはありませんが、入力者の参考になるよう敢えて表示しております。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なお、本項目は対象者に見せる「結果返し用」シートには表示されないように設定しております。対象者との関係性や対象者の性格特性等を加味した上で、どこまで情報提供するかは個別の判断が必要です。</a:t>
          </a:r>
        </a:p>
        <a:p>
          <a:r>
            <a:rPr kumimoji="1" lang="ja-JP" altLang="en-US" sz="1050">
              <a:solidFill>
                <a:sysClr val="windowText" lastClr="000000"/>
              </a:solidFill>
              <a:latin typeface="+mn-ea"/>
              <a:ea typeface="+mn-ea"/>
            </a:rPr>
            <a:t>　⑥モデル式に</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１０を代入したときの年月日です。（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腎代替療法選択ガイド２０２０</a:t>
          </a:r>
          <a:r>
            <a:rPr kumimoji="1" lang="en-US" altLang="ja-JP" sz="1050">
              <a:solidFill>
                <a:sysClr val="windowText" lastClr="000000"/>
              </a:solidFill>
              <a:latin typeface="+mn-ea"/>
              <a:ea typeface="+mn-ea"/>
            </a:rPr>
            <a:t>』p.2</a:t>
          </a:r>
          <a:r>
            <a:rPr kumimoji="1" lang="ja-JP" altLang="en-US" sz="1050">
              <a:solidFill>
                <a:sysClr val="windowText" lastClr="000000"/>
              </a:solidFill>
              <a:latin typeface="+mn-ea"/>
              <a:ea typeface="+mn-ea"/>
            </a:rPr>
            <a:t>参照）こちらも⑤と同様に注意喚起のための参考値であり、「結果返し用」シートには表示されません。また、仕様も同じです。</a:t>
          </a:r>
          <a:endParaRPr kumimoji="1" lang="en-US" altLang="ja-JP" sz="1400">
            <a:solidFill>
              <a:sysClr val="windowText" lastClr="000000"/>
            </a:solidFill>
            <a:latin typeface="+mn-ea"/>
            <a:ea typeface="+mn-ea"/>
          </a:endParaRPr>
        </a:p>
        <a:p>
          <a:r>
            <a:rPr kumimoji="1" lang="ja-JP" altLang="en-US" sz="1050">
              <a:solidFill>
                <a:sysClr val="windowText" lastClr="000000"/>
              </a:solidFill>
              <a:latin typeface="+mn-ea"/>
              <a:ea typeface="+mn-ea"/>
            </a:rPr>
            <a:t>　⑦各測定年月日時点の腎症病期（第１～４期）を表形式で示します。既に透析導入している者はハイリスク者選定から外れるため第５期（透析療法期）を判定しません。</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３期・４期（顕性腎症期・腎不全期）は赤字で強調されます。</a:t>
          </a:r>
        </a:p>
        <a:p>
          <a:r>
            <a:rPr kumimoji="1" lang="ja-JP" altLang="en-US" sz="1050">
              <a:solidFill>
                <a:sysClr val="windowText" lastClr="000000"/>
              </a:solidFill>
              <a:latin typeface="+mn-ea"/>
              <a:ea typeface="+mn-ea"/>
            </a:rPr>
            <a:t>　　判定基準は、</a:t>
          </a:r>
          <a:r>
            <a:rPr kumimoji="1" lang="en-US" altLang="ja-JP" sz="1050">
              <a:solidFill>
                <a:sysClr val="windowText" lastClr="000000"/>
              </a:solidFill>
              <a:latin typeface="+mn-ea"/>
              <a:ea typeface="+mn-ea"/>
            </a:rPr>
            <a:t>eGFR&lt;</a:t>
          </a:r>
          <a:r>
            <a:rPr kumimoji="1" lang="ja-JP" altLang="en-US" sz="1050">
              <a:solidFill>
                <a:sysClr val="windowText" lastClr="000000"/>
              </a:solidFill>
              <a:latin typeface="+mn-ea"/>
              <a:ea typeface="+mn-ea"/>
            </a:rPr>
            <a:t>３０</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第４期、</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３０かつ尿蛋白</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１</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～３</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第３期、</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３０かつ尿蛋白</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第２期、</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３０かつ尿蛋白</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第１期です。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なお、本来は</a:t>
          </a:r>
          <a:r>
            <a:rPr kumimoji="1" lang="en-US" altLang="ja-JP" sz="1050">
              <a:solidFill>
                <a:sysClr val="windowText" lastClr="000000"/>
              </a:solidFill>
              <a:latin typeface="+mn-ea"/>
              <a:ea typeface="+mn-ea"/>
            </a:rPr>
            <a:t>eGFR&lt;30</a:t>
          </a:r>
          <a:r>
            <a:rPr kumimoji="1" lang="ja-JP" altLang="en-US" sz="1050">
              <a:solidFill>
                <a:sysClr val="windowText" lastClr="000000"/>
              </a:solidFill>
              <a:latin typeface="+mn-ea"/>
              <a:ea typeface="+mn-ea"/>
            </a:rPr>
            <a:t>ならば尿蛋白定性検査の結果に関わらず第４期ですが、</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と尿蛋白の両方の検査結果が揃っている行でしか判定を行いません。</a:t>
          </a:r>
        </a:p>
        <a:p>
          <a:r>
            <a:rPr kumimoji="1" lang="ja-JP" altLang="en-US" sz="1050">
              <a:solidFill>
                <a:sysClr val="windowText" lastClr="000000"/>
              </a:solidFill>
              <a:latin typeface="+mn-ea"/>
              <a:ea typeface="+mn-ea"/>
            </a:rPr>
            <a:t>　⑧</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の経時的推移を表すグラフであり、縦軸が</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、横軸が西暦年です。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視認性を高めるために</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は０～１００までしか表示されませんが、１００を超える値も回帰直線（点線部分）の描画・計算には使用されております。回帰直線は最新測定時点から３年後分まで表示されます。</a:t>
          </a:r>
        </a:p>
        <a:p>
          <a:r>
            <a:rPr kumimoji="1" lang="ja-JP" altLang="en-US" sz="1050">
              <a:solidFill>
                <a:sysClr val="windowText" lastClr="000000"/>
              </a:solidFill>
              <a:latin typeface="+mn-ea"/>
              <a:ea typeface="+mn-ea"/>
            </a:rPr>
            <a:t>　　グラフ背景色は、</a:t>
          </a:r>
          <a:r>
            <a:rPr kumimoji="1" lang="en-US" altLang="ja-JP" sz="1050">
              <a:solidFill>
                <a:sysClr val="windowText" lastClr="000000"/>
              </a:solidFill>
              <a:latin typeface="+mn-ea"/>
              <a:ea typeface="+mn-ea"/>
            </a:rPr>
            <a:t>eGFR </a:t>
          </a:r>
          <a:r>
            <a:rPr kumimoji="1" lang="ja-JP" altLang="en-US" sz="1050">
              <a:solidFill>
                <a:sysClr val="windowText" lastClr="000000"/>
              </a:solidFill>
              <a:latin typeface="+mn-ea"/>
              <a:ea typeface="+mn-ea"/>
            </a:rPr>
            <a:t>０</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１０が赤、１０～３０が橙、３０～６０が黄、６０～１００が緑です。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介入前後のグラフにおいては、介入前後の回帰式に基づいた上・下限の</a:t>
          </a:r>
          <a:r>
            <a:rPr kumimoji="1" lang="en-US" altLang="ja-JP" sz="1050">
              <a:solidFill>
                <a:sysClr val="windowText" lastClr="000000"/>
              </a:solidFill>
              <a:latin typeface="+mn-ea"/>
              <a:ea typeface="+mn-ea"/>
            </a:rPr>
            <a:t>95</a:t>
          </a:r>
          <a:r>
            <a:rPr kumimoji="1" lang="ja-JP" altLang="en-US" sz="1050">
              <a:solidFill>
                <a:sysClr val="windowText" lastClr="000000"/>
              </a:solidFill>
              <a:latin typeface="+mn-ea"/>
              <a:ea typeface="+mn-ea"/>
            </a:rPr>
            <a:t>％予測区間も併せて計算しています。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（初期設定では非表示にされていますが、グラフツール→デザイン→データの選択と進み、</a:t>
          </a:r>
          <a:r>
            <a:rPr kumimoji="1" lang="en-US" altLang="ja-JP" sz="1050">
              <a:solidFill>
                <a:sysClr val="windowText" lastClr="000000"/>
              </a:solidFill>
              <a:latin typeface="+mn-ea"/>
              <a:ea typeface="+mn-ea"/>
            </a:rPr>
            <a:t>A/B_95%LPL</a:t>
          </a:r>
          <a:r>
            <a:rPr kumimoji="1" lang="ja-JP" altLang="en-US" sz="1050">
              <a:solidFill>
                <a:sysClr val="windowText" lastClr="000000"/>
              </a:solidFill>
              <a:latin typeface="+mn-ea"/>
              <a:ea typeface="+mn-ea"/>
            </a:rPr>
            <a:t>及び</a:t>
          </a:r>
          <a:r>
            <a:rPr kumimoji="1" lang="en-US" altLang="ja-JP" sz="1050">
              <a:solidFill>
                <a:sysClr val="windowText" lastClr="000000"/>
              </a:solidFill>
              <a:latin typeface="+mn-ea"/>
              <a:ea typeface="+mn-ea"/>
            </a:rPr>
            <a:t>A/B_95%UPL</a:t>
          </a:r>
          <a:r>
            <a:rPr kumimoji="1" lang="ja-JP" altLang="en-US" sz="1050">
              <a:solidFill>
                <a:sysClr val="windowText" lastClr="000000"/>
              </a:solidFill>
              <a:latin typeface="+mn-ea"/>
              <a:ea typeface="+mn-ea"/>
            </a:rPr>
            <a:t>のチェックボックスにチェックを入れると表示されるようになります。）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介入後初回計測時点は、一点のプロットとなるため</a:t>
          </a:r>
          <a:r>
            <a:rPr kumimoji="1" lang="ja-JP" altLang="ja-JP" sz="1100">
              <a:solidFill>
                <a:sysClr val="windowText" lastClr="000000"/>
              </a:solidFill>
              <a:effectLst/>
              <a:latin typeface="+mn-lt"/>
              <a:ea typeface="+mn-ea"/>
              <a:cs typeface="+mn-cs"/>
            </a:rPr>
            <a:t>回帰直線を描画でき</a:t>
          </a:r>
          <a:r>
            <a:rPr kumimoji="1" lang="ja-JP" altLang="en-US" sz="1100">
              <a:solidFill>
                <a:sysClr val="windowText" lastClr="000000"/>
              </a:solidFill>
              <a:effectLst/>
              <a:latin typeface="+mn-lt"/>
              <a:ea typeface="+mn-ea"/>
              <a:cs typeface="+mn-cs"/>
            </a:rPr>
            <a:t>ません。その場合は、結果表において</a:t>
          </a:r>
          <a:r>
            <a:rPr kumimoji="1" lang="ja-JP" altLang="en-US" sz="1050">
              <a:solidFill>
                <a:sysClr val="windowText" lastClr="000000"/>
              </a:solidFill>
              <a:latin typeface="+mn-ea"/>
              <a:ea typeface="+mn-ea"/>
            </a:rPr>
            <a:t>全期間と介入前の各種指標を比較いただくことで、介入前後の変化を捉えられることがあります。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⑨糖尿病腎症の病期の推移を表すグラフであり、縦軸が腎症病期、横軸が西暦年です。（糖尿病腎症の診断がついていない場合は無視してください。）</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縦軸の目盛りは上から１期～４期の順に並んでいます。（よって、グラフ下にいくほど腎症が重症化しています。）また、○の中に表示された数字が病期です。</a:t>
          </a:r>
        </a:p>
        <a:p>
          <a:endParaRPr kumimoji="1" lang="en-US" altLang="ja-JP" sz="1100">
            <a:solidFill>
              <a:sysClr val="windowText" lastClr="000000"/>
            </a:solidFill>
            <a:latin typeface="+mn-ea"/>
            <a:ea typeface="+mn-ea"/>
          </a:endParaRPr>
        </a:p>
        <a:p>
          <a:r>
            <a:rPr kumimoji="1" lang="ja-JP" altLang="en-US" sz="1400" b="1">
              <a:solidFill>
                <a:sysClr val="windowText" lastClr="000000"/>
              </a:solidFill>
              <a:latin typeface="+mn-ea"/>
              <a:ea typeface="+mn-ea"/>
            </a:rPr>
            <a:t>＜その他＞</a:t>
          </a:r>
          <a:endParaRPr kumimoji="1" lang="en-US" altLang="ja-JP" sz="1400" b="1">
            <a:solidFill>
              <a:sysClr val="windowText" lastClr="000000"/>
            </a:solidFill>
            <a:latin typeface="+mn-ea"/>
            <a:ea typeface="+mn-ea"/>
          </a:endParaRPr>
        </a:p>
        <a:p>
          <a:r>
            <a:rPr kumimoji="1" lang="ja-JP" altLang="en-US" sz="1050">
              <a:solidFill>
                <a:sysClr val="windowText" lastClr="000000"/>
              </a:solidFill>
              <a:latin typeface="+mn-ea"/>
              <a:ea typeface="+mn-ea"/>
            </a:rPr>
            <a:t>・対象者に本ツールのグラフ等を共有するときには、「結果返し用」シートを印刷のうえ御利用ください。</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（印刷範囲を設定しておりますが、プリンター等の印刷環境により、うまく印刷できないこともあるかと思いますので、適宜設定を調整ください。）</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は血清クレアチニン（</a:t>
          </a:r>
          <a:r>
            <a:rPr kumimoji="1" lang="en-US" altLang="ja-JP" sz="1050">
              <a:solidFill>
                <a:sysClr val="windowText" lastClr="000000"/>
              </a:solidFill>
              <a:latin typeface="+mn-ea"/>
              <a:ea typeface="+mn-ea"/>
            </a:rPr>
            <a:t>Cre</a:t>
          </a:r>
          <a:r>
            <a:rPr kumimoji="1" lang="ja-JP" altLang="en-US" sz="1050">
              <a:solidFill>
                <a:sysClr val="windowText" lastClr="000000"/>
              </a:solidFill>
              <a:latin typeface="+mn-ea"/>
              <a:ea typeface="+mn-ea"/>
            </a:rPr>
            <a:t>）から計算される都合上、筋トレ（レジスタンストレーニング）などにより一時的に</a:t>
          </a:r>
          <a:r>
            <a:rPr kumimoji="1" lang="en-US" altLang="ja-JP" sz="1050">
              <a:solidFill>
                <a:sysClr val="windowText" lastClr="000000"/>
              </a:solidFill>
              <a:latin typeface="+mn-ea"/>
              <a:ea typeface="+mn-ea"/>
            </a:rPr>
            <a:t>Cre</a:t>
          </a:r>
          <a:r>
            <a:rPr kumimoji="1" lang="ja-JP" altLang="en-US" sz="1050">
              <a:solidFill>
                <a:sysClr val="windowText" lastClr="000000"/>
              </a:solidFill>
              <a:latin typeface="+mn-ea"/>
              <a:ea typeface="+mn-ea"/>
            </a:rPr>
            <a:t>が上昇すると、真の腎機能は不変でも見かけの低下を示すことがあります。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・モデル式（回帰直線）は、</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と年数の関係を</a:t>
          </a:r>
          <a:r>
            <a:rPr kumimoji="1" lang="en-US" altLang="ja-JP" sz="1050">
              <a:solidFill>
                <a:sysClr val="windowText" lastClr="000000"/>
              </a:solidFill>
              <a:latin typeface="+mn-ea"/>
              <a:ea typeface="+mn-ea"/>
            </a:rPr>
            <a:t>y=ax+b</a:t>
          </a:r>
          <a:r>
            <a:rPr kumimoji="1" lang="ja-JP" altLang="en-US" sz="1050">
              <a:solidFill>
                <a:sysClr val="windowText" lastClr="000000"/>
              </a:solidFill>
              <a:latin typeface="+mn-ea"/>
              <a:ea typeface="+mn-ea"/>
            </a:rPr>
            <a:t>という１次関数の形で極めて単純化して表したものです。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血糖コントロール状況など他の重要な要素は加味されておらず、実際の</a:t>
          </a:r>
          <a:r>
            <a:rPr kumimoji="1" lang="en-US" altLang="ja-JP" sz="1050">
              <a:solidFill>
                <a:sysClr val="windowText" lastClr="000000"/>
              </a:solidFill>
              <a:latin typeface="+mn-ea"/>
              <a:ea typeface="+mn-ea"/>
            </a:rPr>
            <a:t>eGFR</a:t>
          </a:r>
          <a:r>
            <a:rPr kumimoji="1" lang="ja-JP" altLang="en-US" sz="1050">
              <a:solidFill>
                <a:sysClr val="windowText" lastClr="000000"/>
              </a:solidFill>
              <a:latin typeface="+mn-ea"/>
              <a:ea typeface="+mn-ea"/>
            </a:rPr>
            <a:t>の値は様々な因子により回帰直線から大きく逸脱することがあります。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よって、予測値などは今後の変化を大雑把に示す目安であるとお考え下さい。</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回帰式の信頼区間とは回帰直線が通る範囲の推定であり、予測区間とは新たな測定値が概ね収まる範囲の推定です。予測区間から測定結果が複数回逸脱しているのならば、もとの予測直線とは傾きや切片が変化している可能性が高いと考えられます。</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・京都府の保有する特定健診データ（</a:t>
          </a:r>
          <a:r>
            <a:rPr kumimoji="1" lang="en-US" altLang="ja-JP" sz="1050">
              <a:solidFill>
                <a:sysClr val="windowText" lastClr="000000"/>
              </a:solidFill>
              <a:latin typeface="+mn-ea"/>
              <a:ea typeface="+mn-ea"/>
            </a:rPr>
            <a:t>2013</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2020</a:t>
          </a:r>
          <a:r>
            <a:rPr kumimoji="1" lang="ja-JP" altLang="en-US" sz="1050">
              <a:solidFill>
                <a:sysClr val="windowText" lastClr="000000"/>
              </a:solidFill>
              <a:latin typeface="+mn-ea"/>
              <a:ea typeface="+mn-ea"/>
            </a:rPr>
            <a:t>（平成</a:t>
          </a:r>
          <a:r>
            <a:rPr kumimoji="1" lang="en-US" altLang="ja-JP" sz="1050">
              <a:solidFill>
                <a:sysClr val="windowText" lastClr="000000"/>
              </a:solidFill>
              <a:latin typeface="+mn-ea"/>
              <a:ea typeface="+mn-ea"/>
            </a:rPr>
            <a:t>25</a:t>
          </a:r>
          <a:r>
            <a:rPr kumimoji="1" lang="ja-JP" altLang="en-US" sz="1050">
              <a:solidFill>
                <a:sysClr val="windowText" lastClr="000000"/>
              </a:solidFill>
              <a:latin typeface="+mn-ea"/>
              <a:ea typeface="+mn-ea"/>
            </a:rPr>
            <a:t>～令和</a:t>
          </a:r>
          <a:r>
            <a:rPr kumimoji="1" lang="en-US" altLang="ja-JP" sz="1050">
              <a:solidFill>
                <a:sysClr val="windowText" lastClr="000000"/>
              </a:solidFill>
              <a:latin typeface="+mn-ea"/>
              <a:ea typeface="+mn-ea"/>
            </a:rPr>
            <a:t>2</a:t>
          </a:r>
          <a:r>
            <a:rPr kumimoji="1" lang="ja-JP" altLang="en-US" sz="1050">
              <a:solidFill>
                <a:sysClr val="windowText" lastClr="000000"/>
              </a:solidFill>
              <a:latin typeface="+mn-ea"/>
              <a:ea typeface="+mn-ea"/>
            </a:rPr>
            <a:t>）年度に連続して健診を受診した</a:t>
          </a:r>
          <a:r>
            <a:rPr kumimoji="1" lang="en-US" altLang="ja-JP" sz="1050">
              <a:solidFill>
                <a:sysClr val="windowText" lastClr="000000"/>
              </a:solidFill>
              <a:latin typeface="+mn-ea"/>
              <a:ea typeface="+mn-ea"/>
            </a:rPr>
            <a:t>7,297</a:t>
          </a:r>
          <a:r>
            <a:rPr kumimoji="1" lang="ja-JP" altLang="en-US" sz="1050">
              <a:solidFill>
                <a:sysClr val="windowText" lastClr="000000"/>
              </a:solidFill>
              <a:latin typeface="+mn-ea"/>
              <a:ea typeface="+mn-ea"/>
            </a:rPr>
            <a:t>人）を用いてツールの予測能力（ただし介入の有無や強度の変化を考慮しないものとする）を検証した結果、</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①３年後予測までは誤差（予測</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実値）・誤差率の平均は概ね</a:t>
          </a:r>
          <a:r>
            <a:rPr kumimoji="1" lang="en-US" altLang="ja-JP" sz="1050">
              <a:solidFill>
                <a:sysClr val="windowText" lastClr="000000"/>
              </a:solidFill>
              <a:latin typeface="+mn-ea"/>
              <a:ea typeface="+mn-ea"/>
            </a:rPr>
            <a:t>0</a:t>
          </a:r>
          <a:r>
            <a:rPr kumimoji="1" lang="ja-JP" altLang="en-US" sz="1050">
              <a:solidFill>
                <a:sysClr val="windowText" lastClr="000000"/>
              </a:solidFill>
              <a:latin typeface="+mn-ea"/>
              <a:ea typeface="+mn-ea"/>
            </a:rPr>
            <a:t>付近にあり、大きな系統誤差をみとめませんでした（平均誤差：＋</a:t>
          </a:r>
          <a:r>
            <a:rPr kumimoji="1" lang="en-US" altLang="ja-JP" sz="1050">
              <a:solidFill>
                <a:sysClr val="windowText" lastClr="000000"/>
              </a:solidFill>
              <a:latin typeface="+mn-ea"/>
              <a:ea typeface="+mn-ea"/>
            </a:rPr>
            <a:t>0.5</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1.1</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[mL/min/1.73m²]</a:t>
          </a:r>
          <a:r>
            <a:rPr kumimoji="1" lang="ja-JP" altLang="en-US" sz="1050">
              <a:solidFill>
                <a:sysClr val="windowText" lastClr="000000"/>
              </a:solidFill>
              <a:latin typeface="+mn-ea"/>
              <a:ea typeface="+mn-ea"/>
            </a:rPr>
            <a:t>、平均誤差率：</a:t>
          </a:r>
          <a:r>
            <a:rPr kumimoji="1" lang="en-US" altLang="ja-JP" sz="1050">
              <a:solidFill>
                <a:sysClr val="windowText" lastClr="000000"/>
              </a:solidFill>
              <a:latin typeface="+mn-ea"/>
              <a:ea typeface="+mn-ea"/>
            </a:rPr>
            <a:t>-0.1~-1.4 %</a:t>
          </a:r>
          <a:r>
            <a:rPr kumimoji="1" lang="ja-JP" altLang="en-US" sz="1050">
              <a:solidFill>
                <a:sysClr val="windowText" lastClr="000000"/>
              </a:solidFill>
              <a:latin typeface="+mn-ea"/>
              <a:ea typeface="+mn-ea"/>
            </a:rPr>
            <a:t>）</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②</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～２年後予測では予測値</a:t>
          </a:r>
          <a:r>
            <a:rPr kumimoji="1" lang="en-US" altLang="ja-JP" sz="1050">
              <a:solidFill>
                <a:sysClr val="windowText" lastClr="000000"/>
              </a:solidFill>
              <a:latin typeface="+mn-ea"/>
              <a:ea typeface="+mn-ea"/>
            </a:rPr>
            <a:t>±15</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3</a:t>
          </a:r>
          <a:r>
            <a:rPr kumimoji="1" lang="ja-JP" altLang="en-US" sz="1050">
              <a:solidFill>
                <a:sysClr val="windowText" lastClr="000000"/>
              </a:solidFill>
              <a:latin typeface="+mn-ea"/>
              <a:ea typeface="+mn-ea"/>
            </a:rPr>
            <a:t>年後予測では予測値</a:t>
          </a:r>
          <a:r>
            <a:rPr kumimoji="1" lang="en-US" altLang="ja-JP" sz="1050">
              <a:solidFill>
                <a:sysClr val="windowText" lastClr="000000"/>
              </a:solidFill>
              <a:latin typeface="+mn-ea"/>
              <a:ea typeface="+mn-ea"/>
            </a:rPr>
            <a:t>±20</a:t>
          </a:r>
          <a:r>
            <a:rPr kumimoji="1" lang="ja-JP" altLang="en-US" sz="1050">
              <a:solidFill>
                <a:sysClr val="windowText" lastClr="000000"/>
              </a:solidFill>
              <a:latin typeface="+mn-ea"/>
              <a:ea typeface="+mn-ea"/>
            </a:rPr>
            <a:t>％の予測範囲内に実値が入る確率は</a:t>
          </a:r>
          <a:r>
            <a:rPr kumimoji="1" lang="en-US" altLang="ja-JP" sz="1050">
              <a:solidFill>
                <a:sysClr val="windowText" lastClr="000000"/>
              </a:solidFill>
              <a:latin typeface="+mn-ea"/>
              <a:ea typeface="+mn-ea"/>
            </a:rPr>
            <a:t>70%</a:t>
          </a:r>
          <a:r>
            <a:rPr kumimoji="1" lang="ja-JP" altLang="en-US" sz="1050">
              <a:solidFill>
                <a:sysClr val="windowText" lastClr="000000"/>
              </a:solidFill>
              <a:latin typeface="+mn-ea"/>
              <a:ea typeface="+mn-ea"/>
            </a:rPr>
            <a:t>を超えました（</a:t>
          </a:r>
          <a:r>
            <a:rPr kumimoji="1" lang="en-US" altLang="ja-JP" sz="1050">
              <a:solidFill>
                <a:sysClr val="windowText" lastClr="000000"/>
              </a:solidFill>
              <a:latin typeface="+mn-ea"/>
              <a:ea typeface="+mn-ea"/>
            </a:rPr>
            <a:t>1</a:t>
          </a:r>
          <a:r>
            <a:rPr kumimoji="1" lang="ja-JP" altLang="en-US" sz="1050">
              <a:solidFill>
                <a:sysClr val="windowText" lastClr="000000"/>
              </a:solidFill>
              <a:latin typeface="+mn-ea"/>
              <a:ea typeface="+mn-ea"/>
            </a:rPr>
            <a:t>年後</a:t>
          </a:r>
          <a:r>
            <a:rPr kumimoji="1" lang="en-US" altLang="ja-JP" sz="1050">
              <a:solidFill>
                <a:sysClr val="windowText" lastClr="000000"/>
              </a:solidFill>
              <a:latin typeface="+mn-ea"/>
              <a:ea typeface="+mn-ea"/>
            </a:rPr>
            <a:t>±15%</a:t>
          </a:r>
          <a:r>
            <a:rPr kumimoji="1" lang="ja-JP" altLang="en-US" sz="1050">
              <a:solidFill>
                <a:sysClr val="windowText" lastClr="000000"/>
              </a:solidFill>
              <a:latin typeface="+mn-ea"/>
              <a:ea typeface="+mn-ea"/>
            </a:rPr>
            <a:t>範囲内確率：</a:t>
          </a:r>
          <a:r>
            <a:rPr kumimoji="1" lang="en-US" altLang="ja-JP" sz="1050">
              <a:solidFill>
                <a:sysClr val="windowText" lastClr="000000"/>
              </a:solidFill>
              <a:latin typeface="+mn-ea"/>
              <a:ea typeface="+mn-ea"/>
            </a:rPr>
            <a:t>83.0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2</a:t>
          </a:r>
          <a:r>
            <a:rPr kumimoji="1" lang="ja-JP" altLang="en-US" sz="1050">
              <a:solidFill>
                <a:sysClr val="windowText" lastClr="000000"/>
              </a:solidFill>
              <a:latin typeface="+mn-ea"/>
              <a:ea typeface="+mn-ea"/>
            </a:rPr>
            <a:t>年後</a:t>
          </a:r>
          <a:r>
            <a:rPr kumimoji="1" lang="en-US" altLang="ja-JP" sz="1100">
              <a:solidFill>
                <a:sysClr val="windowText" lastClr="000000"/>
              </a:solidFill>
              <a:effectLst/>
              <a:latin typeface="+mn-lt"/>
              <a:ea typeface="+mn-ea"/>
              <a:cs typeface="+mn-cs"/>
            </a:rPr>
            <a:t>±15%</a:t>
          </a:r>
          <a:r>
            <a:rPr kumimoji="1" lang="ja-JP" altLang="en-US" sz="1050">
              <a:solidFill>
                <a:sysClr val="windowText" lastClr="000000"/>
              </a:solidFill>
              <a:latin typeface="+mn-ea"/>
              <a:ea typeface="+mn-ea"/>
            </a:rPr>
            <a:t>確率：</a:t>
          </a:r>
          <a:r>
            <a:rPr kumimoji="1" lang="en-US" altLang="ja-JP" sz="1050">
              <a:solidFill>
                <a:sysClr val="windowText" lastClr="000000"/>
              </a:solidFill>
              <a:latin typeface="+mn-ea"/>
              <a:ea typeface="+mn-ea"/>
            </a:rPr>
            <a:t>72.6%</a:t>
          </a:r>
          <a:r>
            <a:rPr kumimoji="1" lang="ja-JP" altLang="en-US" sz="1050">
              <a:solidFill>
                <a:sysClr val="windowText" lastClr="000000"/>
              </a:solidFill>
              <a:latin typeface="+mn-ea"/>
              <a:ea typeface="+mn-ea"/>
            </a:rPr>
            <a:t>、</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年</a:t>
          </a:r>
          <a:r>
            <a:rPr kumimoji="1" lang="ja-JP" altLang="en-US" sz="1100">
              <a:solidFill>
                <a:sysClr val="windowText" lastClr="000000"/>
              </a:solidFill>
              <a:effectLst/>
              <a:latin typeface="+mn-lt"/>
              <a:ea typeface="+mn-ea"/>
              <a:cs typeface="+mn-cs"/>
            </a:rPr>
            <a:t>後</a:t>
          </a:r>
          <a:r>
            <a:rPr kumimoji="1" lang="en-US" altLang="ja-JP" sz="1100">
              <a:solidFill>
                <a:sysClr val="windowText" lastClr="000000"/>
              </a:solidFill>
              <a:effectLst/>
              <a:latin typeface="+mn-lt"/>
              <a:ea typeface="+mn-ea"/>
              <a:cs typeface="+mn-cs"/>
            </a:rPr>
            <a:t>±20%</a:t>
          </a:r>
          <a:r>
            <a:rPr kumimoji="1" lang="ja-JP" altLang="en-US" sz="1100">
              <a:solidFill>
                <a:sysClr val="windowText" lastClr="000000"/>
              </a:solidFill>
              <a:effectLst/>
              <a:latin typeface="+mn-lt"/>
              <a:ea typeface="+mn-ea"/>
              <a:cs typeface="+mn-cs"/>
            </a:rPr>
            <a:t>確率</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78.1%</a:t>
          </a:r>
          <a:r>
            <a:rPr kumimoji="1" lang="ja-JP" altLang="en-US" sz="1050">
              <a:solidFill>
                <a:sysClr val="windowText" lastClr="000000"/>
              </a:solidFill>
              <a:latin typeface="+mn-ea"/>
              <a:ea typeface="+mn-ea"/>
            </a:rPr>
            <a:t>） となりました。</a:t>
          </a:r>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15</xdr:col>
      <xdr:colOff>83689</xdr:colOff>
      <xdr:row>4</xdr:row>
      <xdr:rowOff>78964</xdr:rowOff>
    </xdr:from>
    <xdr:to>
      <xdr:col>23</xdr:col>
      <xdr:colOff>0</xdr:colOff>
      <xdr:row>18</xdr:row>
      <xdr:rowOff>0</xdr:rowOff>
    </xdr:to>
    <xdr:graphicFrame macro="">
      <xdr:nvGraphicFramePr>
        <xdr:cNvPr id="2" name="グラフ 3">
          <a:extLst>
            <a:ext uri="{FF2B5EF4-FFF2-40B4-BE49-F238E27FC236}">
              <a16:creationId xmlns:a16="http://schemas.microsoft.com/office/drawing/2014/main" id="{9E9ABD52-9D74-4D5F-B44E-D4C306EB7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63229</xdr:rowOff>
    </xdr:from>
    <xdr:ext cx="4569841" cy="435697"/>
    <xdr:sp macro="" textlink="">
      <xdr:nvSpPr>
        <xdr:cNvPr id="4" name="テキスト ボックス 3">
          <a:extLst>
            <a:ext uri="{FF2B5EF4-FFF2-40B4-BE49-F238E27FC236}">
              <a16:creationId xmlns:a16="http://schemas.microsoft.com/office/drawing/2014/main" id="{C4D84152-9300-4F05-8D43-1B01D945926A}"/>
            </a:ext>
          </a:extLst>
        </xdr:cNvPr>
        <xdr:cNvSpPr txBox="1"/>
      </xdr:nvSpPr>
      <xdr:spPr>
        <a:xfrm>
          <a:off x="662214" y="63229"/>
          <a:ext cx="4569841"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en-US" altLang="ja-JP" sz="1600" b="1">
              <a:latin typeface="+mn-ea"/>
              <a:ea typeface="+mn-ea"/>
            </a:rPr>
            <a:t>eGFR</a:t>
          </a:r>
          <a:r>
            <a:rPr kumimoji="1" lang="ja-JP" altLang="en-US" sz="1600" b="1">
              <a:latin typeface="+mn-ea"/>
              <a:ea typeface="+mn-ea"/>
            </a:rPr>
            <a:t>プロットシート（</a:t>
          </a:r>
          <a:r>
            <a:rPr kumimoji="1" lang="ja-JP" altLang="en-US" sz="1600" b="1">
              <a:solidFill>
                <a:srgbClr val="FF0000"/>
              </a:solidFill>
              <a:latin typeface="+mn-ea"/>
              <a:ea typeface="+mn-ea"/>
            </a:rPr>
            <a:t>入力＆支援者確認用</a:t>
          </a:r>
          <a:r>
            <a:rPr kumimoji="1" lang="ja-JP" altLang="en-US" sz="1600" b="1">
              <a:latin typeface="+mn-ea"/>
              <a:ea typeface="+mn-ea"/>
            </a:rPr>
            <a:t>）</a:t>
          </a:r>
        </a:p>
      </xdr:txBody>
    </xdr:sp>
    <xdr:clientData/>
  </xdr:oneCellAnchor>
  <xdr:twoCellAnchor editAs="absolute">
    <xdr:from>
      <xdr:col>15</xdr:col>
      <xdr:colOff>74122</xdr:colOff>
      <xdr:row>18</xdr:row>
      <xdr:rowOff>0</xdr:rowOff>
    </xdr:from>
    <xdr:to>
      <xdr:col>23</xdr:col>
      <xdr:colOff>0</xdr:colOff>
      <xdr:row>31</xdr:row>
      <xdr:rowOff>168991</xdr:rowOff>
    </xdr:to>
    <xdr:graphicFrame macro="">
      <xdr:nvGraphicFramePr>
        <xdr:cNvPr id="5" name="グラフ 1">
          <a:extLst>
            <a:ext uri="{FF2B5EF4-FFF2-40B4-BE49-F238E27FC236}">
              <a16:creationId xmlns:a16="http://schemas.microsoft.com/office/drawing/2014/main" id="{14570A10-B838-43FD-B293-262E6CC8821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23</xdr:col>
      <xdr:colOff>110226</xdr:colOff>
      <xdr:row>4</xdr:row>
      <xdr:rowOff>87046</xdr:rowOff>
    </xdr:from>
    <xdr:to>
      <xdr:col>31</xdr:col>
      <xdr:colOff>0</xdr:colOff>
      <xdr:row>18</xdr:row>
      <xdr:rowOff>0</xdr:rowOff>
    </xdr:to>
    <xdr:graphicFrame macro="">
      <xdr:nvGraphicFramePr>
        <xdr:cNvPr id="3" name="グラフ 2">
          <a:extLst>
            <a:ext uri="{FF2B5EF4-FFF2-40B4-BE49-F238E27FC236}">
              <a16:creationId xmlns:a16="http://schemas.microsoft.com/office/drawing/2014/main" id="{52A659A9-C0F5-42EA-948B-C854BA43E4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83689</xdr:colOff>
      <xdr:row>18</xdr:row>
      <xdr:rowOff>0</xdr:rowOff>
    </xdr:from>
    <xdr:to>
      <xdr:col>31</xdr:col>
      <xdr:colOff>0</xdr:colOff>
      <xdr:row>31</xdr:row>
      <xdr:rowOff>147530</xdr:rowOff>
    </xdr:to>
    <xdr:graphicFrame macro="">
      <xdr:nvGraphicFramePr>
        <xdr:cNvPr id="6" name="グラフ 3">
          <a:extLst>
            <a:ext uri="{FF2B5EF4-FFF2-40B4-BE49-F238E27FC236}">
              <a16:creationId xmlns:a16="http://schemas.microsoft.com/office/drawing/2014/main" id="{AC6D43B4-38E8-477A-8840-C19069A67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591207</xdr:colOff>
      <xdr:row>10</xdr:row>
      <xdr:rowOff>0</xdr:rowOff>
    </xdr:from>
    <xdr:to>
      <xdr:col>6</xdr:col>
      <xdr:colOff>71350</xdr:colOff>
      <xdr:row>23</xdr:row>
      <xdr:rowOff>150009</xdr:rowOff>
    </xdr:to>
    <xdr:graphicFrame macro="">
      <xdr:nvGraphicFramePr>
        <xdr:cNvPr id="2" name="グラフ 3">
          <a:extLst>
            <a:ext uri="{FF2B5EF4-FFF2-40B4-BE49-F238E27FC236}">
              <a16:creationId xmlns:a16="http://schemas.microsoft.com/office/drawing/2014/main" id="{4B731240-43D0-433A-991D-3DF7C96B6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590915</xdr:colOff>
      <xdr:row>25</xdr:row>
      <xdr:rowOff>0</xdr:rowOff>
    </xdr:from>
    <xdr:to>
      <xdr:col>6</xdr:col>
      <xdr:colOff>71350</xdr:colOff>
      <xdr:row>38</xdr:row>
      <xdr:rowOff>149115</xdr:rowOff>
    </xdr:to>
    <xdr:graphicFrame macro="">
      <xdr:nvGraphicFramePr>
        <xdr:cNvPr id="3" name="グラフ 1">
          <a:extLst>
            <a:ext uri="{FF2B5EF4-FFF2-40B4-BE49-F238E27FC236}">
              <a16:creationId xmlns:a16="http://schemas.microsoft.com/office/drawing/2014/main" id="{52C3E246-4F3C-4CD6-BF56-D15EF6DEE3D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1055957</xdr:colOff>
      <xdr:row>1</xdr:row>
      <xdr:rowOff>7135</xdr:rowOff>
    </xdr:from>
    <xdr:ext cx="2172069" cy="435697"/>
    <xdr:sp macro="" textlink="">
      <xdr:nvSpPr>
        <xdr:cNvPr id="4" name="テキスト ボックス 3">
          <a:extLst>
            <a:ext uri="{FF2B5EF4-FFF2-40B4-BE49-F238E27FC236}">
              <a16:creationId xmlns:a16="http://schemas.microsoft.com/office/drawing/2014/main" id="{3CF719EE-53AA-4E35-A382-CBBE3616B6B4}"/>
            </a:ext>
          </a:extLst>
        </xdr:cNvPr>
        <xdr:cNvSpPr txBox="1"/>
      </xdr:nvSpPr>
      <xdr:spPr>
        <a:xfrm>
          <a:off x="2825395" y="235450"/>
          <a:ext cx="217206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en-US" altLang="ja-JP" sz="1600" b="1">
              <a:latin typeface="+mn-ea"/>
              <a:ea typeface="+mn-ea"/>
            </a:rPr>
            <a:t>eGFR</a:t>
          </a:r>
          <a:r>
            <a:rPr kumimoji="1" lang="ja-JP" altLang="en-US" sz="1600" b="1">
              <a:latin typeface="+mn-ea"/>
              <a:ea typeface="+mn-ea"/>
            </a:rPr>
            <a:t>プロットシート</a:t>
          </a:r>
        </a:p>
      </xdr:txBody>
    </xdr:sp>
    <xdr:clientData/>
  </xdr:oneCellAnchor>
  <xdr:oneCellAnchor>
    <xdr:from>
      <xdr:col>4</xdr:col>
      <xdr:colOff>171239</xdr:colOff>
      <xdr:row>2</xdr:row>
      <xdr:rowOff>160700</xdr:rowOff>
    </xdr:from>
    <xdr:ext cx="2340222" cy="1466042"/>
    <xdr:sp macro="" textlink="">
      <xdr:nvSpPr>
        <xdr:cNvPr id="5" name="テキスト ボックス 4">
          <a:extLst>
            <a:ext uri="{FF2B5EF4-FFF2-40B4-BE49-F238E27FC236}">
              <a16:creationId xmlns:a16="http://schemas.microsoft.com/office/drawing/2014/main" id="{F139E196-9F8F-4A40-AFBC-ECB569170233}"/>
            </a:ext>
          </a:extLst>
        </xdr:cNvPr>
        <xdr:cNvSpPr txBox="1"/>
      </xdr:nvSpPr>
      <xdr:spPr>
        <a:xfrm>
          <a:off x="4730396" y="938397"/>
          <a:ext cx="2340222" cy="146604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mn-ea"/>
              <a:ea typeface="+mn-ea"/>
            </a:rPr>
            <a:t>eGFR</a:t>
          </a:r>
          <a:r>
            <a:rPr kumimoji="1" lang="ja-JP" altLang="en-US" sz="800">
              <a:latin typeface="+mn-ea"/>
              <a:ea typeface="+mn-ea"/>
            </a:rPr>
            <a:t>とは？（簡単な説明）</a:t>
          </a:r>
          <a:endParaRPr kumimoji="1" lang="en-US" altLang="ja-JP" sz="800">
            <a:latin typeface="+mn-ea"/>
            <a:ea typeface="+mn-ea"/>
          </a:endParaRPr>
        </a:p>
        <a:p>
          <a:r>
            <a:rPr kumimoji="1" lang="ja-JP" altLang="en-US" sz="800">
              <a:latin typeface="+mn-ea"/>
              <a:ea typeface="+mn-ea"/>
            </a:rPr>
            <a:t>・読み方はイー・ジー・エフ・アールです。</a:t>
          </a:r>
          <a:endParaRPr kumimoji="1" lang="en-US" altLang="ja-JP" sz="800">
            <a:latin typeface="+mn-ea"/>
            <a:ea typeface="+mn-ea"/>
          </a:endParaRPr>
        </a:p>
        <a:p>
          <a:r>
            <a:rPr kumimoji="1" lang="ja-JP" altLang="en-US" sz="800">
              <a:latin typeface="+mn-ea"/>
              <a:ea typeface="+mn-ea"/>
            </a:rPr>
            <a:t>・今の腎臓の機能を表す値です。</a:t>
          </a:r>
          <a:endParaRPr kumimoji="1" lang="en-US" altLang="ja-JP" sz="800">
            <a:latin typeface="+mn-ea"/>
            <a:ea typeface="+mn-ea"/>
          </a:endParaRPr>
        </a:p>
        <a:p>
          <a:r>
            <a:rPr kumimoji="1" lang="ja-JP" altLang="en-US" sz="800">
              <a:latin typeface="+mn-ea"/>
              <a:ea typeface="+mn-ea"/>
            </a:rPr>
            <a:t>・一般的には、</a:t>
          </a:r>
          <a:r>
            <a:rPr kumimoji="1" lang="en-US" altLang="ja-JP" sz="800">
              <a:latin typeface="+mn-ea"/>
              <a:ea typeface="+mn-ea"/>
            </a:rPr>
            <a:t>60</a:t>
          </a:r>
          <a:r>
            <a:rPr kumimoji="1" lang="ja-JP" altLang="en-US" sz="800">
              <a:latin typeface="+mn-ea"/>
              <a:ea typeface="+mn-ea"/>
            </a:rPr>
            <a:t>を下回ると腎臓が弱ってきている、</a:t>
          </a:r>
          <a:r>
            <a:rPr kumimoji="1" lang="en-US" altLang="ja-JP" sz="800">
              <a:latin typeface="+mn-ea"/>
              <a:ea typeface="+mn-ea"/>
            </a:rPr>
            <a:t>30</a:t>
          </a:r>
          <a:r>
            <a:rPr kumimoji="1" lang="ja-JP" altLang="en-US" sz="800">
              <a:latin typeface="+mn-ea"/>
              <a:ea typeface="+mn-ea"/>
            </a:rPr>
            <a:t>を下回ると腎臓がかなり弱っている、</a:t>
          </a:r>
          <a:r>
            <a:rPr kumimoji="1" lang="en-US" altLang="ja-JP" sz="800">
              <a:latin typeface="+mn-ea"/>
              <a:ea typeface="+mn-ea"/>
            </a:rPr>
            <a:t>10</a:t>
          </a:r>
          <a:r>
            <a:rPr kumimoji="1" lang="ja-JP" altLang="en-US" sz="800">
              <a:latin typeface="+mn-ea"/>
              <a:ea typeface="+mn-ea"/>
            </a:rPr>
            <a:t>を下回ると透析を始める必要が出てきていると判断されます。</a:t>
          </a:r>
          <a:endParaRPr kumimoji="1" lang="en-US" altLang="ja-JP" sz="800">
            <a:latin typeface="+mn-ea"/>
            <a:ea typeface="+mn-ea"/>
          </a:endParaRPr>
        </a:p>
        <a:p>
          <a:r>
            <a:rPr kumimoji="1" lang="ja-JP" altLang="en-US" sz="800">
              <a:latin typeface="+mn-ea"/>
              <a:ea typeface="+mn-ea"/>
            </a:rPr>
            <a:t>・詳しくは保健指導者にお尋ねください。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absolute">
    <xdr:from>
      <xdr:col>1</xdr:col>
      <xdr:colOff>279</xdr:colOff>
      <xdr:row>10</xdr:row>
      <xdr:rowOff>64214</xdr:rowOff>
    </xdr:from>
    <xdr:to>
      <xdr:col>5</xdr:col>
      <xdr:colOff>54335</xdr:colOff>
      <xdr:row>23</xdr:row>
      <xdr:rowOff>214223</xdr:rowOff>
    </xdr:to>
    <xdr:graphicFrame macro="">
      <xdr:nvGraphicFramePr>
        <xdr:cNvPr id="2" name="グラフ 3">
          <a:extLst>
            <a:ext uri="{FF2B5EF4-FFF2-40B4-BE49-F238E27FC236}">
              <a16:creationId xmlns:a16="http://schemas.microsoft.com/office/drawing/2014/main" id="{72C0CB80-7CC4-474D-AE8E-3ADABC161A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393211</xdr:colOff>
      <xdr:row>1</xdr:row>
      <xdr:rowOff>28539</xdr:rowOff>
    </xdr:from>
    <xdr:ext cx="2172069" cy="435697"/>
    <xdr:sp macro="" textlink="">
      <xdr:nvSpPr>
        <xdr:cNvPr id="4" name="テキスト ボックス 3">
          <a:extLst>
            <a:ext uri="{FF2B5EF4-FFF2-40B4-BE49-F238E27FC236}">
              <a16:creationId xmlns:a16="http://schemas.microsoft.com/office/drawing/2014/main" id="{8B72F3B1-C838-42AC-AF8A-72A19A2E561D}"/>
            </a:ext>
          </a:extLst>
        </xdr:cNvPr>
        <xdr:cNvSpPr txBox="1"/>
      </xdr:nvSpPr>
      <xdr:spPr>
        <a:xfrm>
          <a:off x="2169784" y="256854"/>
          <a:ext cx="217206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spAutoFit/>
        </a:bodyPr>
        <a:lstStyle/>
        <a:p>
          <a:pPr algn="ctr"/>
          <a:r>
            <a:rPr kumimoji="1" lang="en-US" altLang="ja-JP" sz="1600" b="1">
              <a:latin typeface="+mn-ea"/>
              <a:ea typeface="+mn-ea"/>
            </a:rPr>
            <a:t>eGFR</a:t>
          </a:r>
          <a:r>
            <a:rPr kumimoji="1" lang="ja-JP" altLang="en-US" sz="1600" b="1">
              <a:latin typeface="+mn-ea"/>
              <a:ea typeface="+mn-ea"/>
            </a:rPr>
            <a:t>プロットシート</a:t>
          </a:r>
        </a:p>
      </xdr:txBody>
    </xdr:sp>
    <xdr:clientData/>
  </xdr:oneCellAnchor>
  <xdr:twoCellAnchor editAs="absolute">
    <xdr:from>
      <xdr:col>1</xdr:col>
      <xdr:colOff>279</xdr:colOff>
      <xdr:row>24</xdr:row>
      <xdr:rowOff>64214</xdr:rowOff>
    </xdr:from>
    <xdr:to>
      <xdr:col>5</xdr:col>
      <xdr:colOff>54335</xdr:colOff>
      <xdr:row>37</xdr:row>
      <xdr:rowOff>213107</xdr:rowOff>
    </xdr:to>
    <xdr:graphicFrame macro="">
      <xdr:nvGraphicFramePr>
        <xdr:cNvPr id="6" name="グラフ 5">
          <a:extLst>
            <a:ext uri="{FF2B5EF4-FFF2-40B4-BE49-F238E27FC236}">
              <a16:creationId xmlns:a16="http://schemas.microsoft.com/office/drawing/2014/main" id="{78BBB0BB-7E81-446B-8C46-149DB7CBCB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xdr:colOff>
      <xdr:row>7</xdr:row>
      <xdr:rowOff>21167</xdr:rowOff>
    </xdr:from>
    <xdr:to>
      <xdr:col>19</xdr:col>
      <xdr:colOff>0</xdr:colOff>
      <xdr:row>9</xdr:row>
      <xdr:rowOff>0</xdr:rowOff>
    </xdr:to>
    <xdr:grpSp>
      <xdr:nvGrpSpPr>
        <xdr:cNvPr id="38" name="グループ化 37">
          <a:extLst>
            <a:ext uri="{FF2B5EF4-FFF2-40B4-BE49-F238E27FC236}">
              <a16:creationId xmlns:a16="http://schemas.microsoft.com/office/drawing/2014/main" id="{56DCA219-E285-4C2E-A3F7-204E10EE76FD}"/>
            </a:ext>
          </a:extLst>
        </xdr:cNvPr>
        <xdr:cNvGrpSpPr/>
      </xdr:nvGrpSpPr>
      <xdr:grpSpPr>
        <a:xfrm>
          <a:off x="2999155" y="1594013"/>
          <a:ext cx="10804768" cy="428218"/>
          <a:chOff x="9175750" y="1397000"/>
          <a:chExt cx="8403167" cy="709083"/>
        </a:xfrm>
      </xdr:grpSpPr>
      <xdr:cxnSp macro="">
        <xdr:nvCxnSpPr>
          <xdr:cNvPr id="39" name="直線コネクタ 38">
            <a:extLst>
              <a:ext uri="{FF2B5EF4-FFF2-40B4-BE49-F238E27FC236}">
                <a16:creationId xmlns:a16="http://schemas.microsoft.com/office/drawing/2014/main" id="{3FED2942-FF2A-410D-8FE2-B98FF9C0FACB}"/>
              </a:ext>
            </a:extLst>
          </xdr:cNvPr>
          <xdr:cNvCxnSpPr/>
        </xdr:nvCxnSpPr>
        <xdr:spPr>
          <a:xfrm flipV="1">
            <a:off x="9175750" y="1397000"/>
            <a:ext cx="0" cy="709083"/>
          </a:xfrm>
          <a:prstGeom prst="line">
            <a:avLst/>
          </a:prstGeom>
          <a:ln w="762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40" name="直線コネクタ 39">
            <a:extLst>
              <a:ext uri="{FF2B5EF4-FFF2-40B4-BE49-F238E27FC236}">
                <a16:creationId xmlns:a16="http://schemas.microsoft.com/office/drawing/2014/main" id="{F8BD0F40-B47D-4533-BCB8-FFC999282934}"/>
              </a:ext>
            </a:extLst>
          </xdr:cNvPr>
          <xdr:cNvCxnSpPr/>
        </xdr:nvCxnSpPr>
        <xdr:spPr>
          <a:xfrm flipH="1">
            <a:off x="9175750" y="1428750"/>
            <a:ext cx="8403167" cy="0"/>
          </a:xfrm>
          <a:prstGeom prst="line">
            <a:avLst/>
          </a:prstGeom>
          <a:ln w="762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41" name="直線矢印コネクタ 40">
            <a:extLst>
              <a:ext uri="{FF2B5EF4-FFF2-40B4-BE49-F238E27FC236}">
                <a16:creationId xmlns:a16="http://schemas.microsoft.com/office/drawing/2014/main" id="{74AE4C7E-4F5B-498E-87D1-EF30BC2D1EC8}"/>
              </a:ext>
            </a:extLst>
          </xdr:cNvPr>
          <xdr:cNvCxnSpPr/>
        </xdr:nvCxnSpPr>
        <xdr:spPr>
          <a:xfrm flipH="1">
            <a:off x="17578916" y="1397000"/>
            <a:ext cx="1" cy="709083"/>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0</xdr:colOff>
      <xdr:row>6</xdr:row>
      <xdr:rowOff>0</xdr:rowOff>
    </xdr:from>
    <xdr:to>
      <xdr:col>25</xdr:col>
      <xdr:colOff>0</xdr:colOff>
      <xdr:row>9</xdr:row>
      <xdr:rowOff>10583</xdr:rowOff>
    </xdr:to>
    <xdr:grpSp>
      <xdr:nvGrpSpPr>
        <xdr:cNvPr id="25" name="グループ化 24">
          <a:extLst>
            <a:ext uri="{FF2B5EF4-FFF2-40B4-BE49-F238E27FC236}">
              <a16:creationId xmlns:a16="http://schemas.microsoft.com/office/drawing/2014/main" id="{E7D273EC-9617-4014-9E3D-38B38AA31CE7}"/>
            </a:ext>
          </a:extLst>
        </xdr:cNvPr>
        <xdr:cNvGrpSpPr/>
      </xdr:nvGrpSpPr>
      <xdr:grpSpPr>
        <a:xfrm>
          <a:off x="9192846" y="1348154"/>
          <a:ext cx="8421077" cy="684660"/>
          <a:chOff x="9175750" y="1397000"/>
          <a:chExt cx="8403167" cy="709083"/>
        </a:xfrm>
      </xdr:grpSpPr>
      <xdr:cxnSp macro="">
        <xdr:nvCxnSpPr>
          <xdr:cNvPr id="8" name="直線コネクタ 7">
            <a:extLst>
              <a:ext uri="{FF2B5EF4-FFF2-40B4-BE49-F238E27FC236}">
                <a16:creationId xmlns:a16="http://schemas.microsoft.com/office/drawing/2014/main" id="{C0928B5C-AE56-4E02-8A78-15BC7A264971}"/>
              </a:ext>
            </a:extLst>
          </xdr:cNvPr>
          <xdr:cNvCxnSpPr/>
        </xdr:nvCxnSpPr>
        <xdr:spPr>
          <a:xfrm flipV="1">
            <a:off x="9175750" y="1397000"/>
            <a:ext cx="0" cy="709083"/>
          </a:xfrm>
          <a:prstGeom prst="line">
            <a:avLst/>
          </a:prstGeom>
          <a:ln w="76200">
            <a:solidFill>
              <a:srgbClr val="00B050"/>
            </a:solidFill>
          </a:ln>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AA36129A-F8AD-4628-82E5-7B0E9F166C6D}"/>
              </a:ext>
            </a:extLst>
          </xdr:cNvPr>
          <xdr:cNvCxnSpPr/>
        </xdr:nvCxnSpPr>
        <xdr:spPr>
          <a:xfrm flipH="1">
            <a:off x="9175750" y="1428750"/>
            <a:ext cx="8403167" cy="0"/>
          </a:xfrm>
          <a:prstGeom prst="line">
            <a:avLst/>
          </a:prstGeom>
          <a:ln w="76200">
            <a:solidFill>
              <a:srgbClr val="00B050"/>
            </a:solidFill>
          </a:ln>
        </xdr:spPr>
        <xdr:style>
          <a:lnRef idx="1">
            <a:schemeClr val="dk1"/>
          </a:lnRef>
          <a:fillRef idx="0">
            <a:schemeClr val="dk1"/>
          </a:fillRef>
          <a:effectRef idx="0">
            <a:schemeClr val="dk1"/>
          </a:effectRef>
          <a:fontRef idx="minor">
            <a:schemeClr val="tx1"/>
          </a:fontRef>
        </xdr:style>
      </xdr:cxnSp>
      <xdr:cxnSp macro="">
        <xdr:nvCxnSpPr>
          <xdr:cNvPr id="24" name="直線矢印コネクタ 23">
            <a:extLst>
              <a:ext uri="{FF2B5EF4-FFF2-40B4-BE49-F238E27FC236}">
                <a16:creationId xmlns:a16="http://schemas.microsoft.com/office/drawing/2014/main" id="{82C893B9-6858-4DC6-B002-AD5DE7B2C345}"/>
              </a:ext>
            </a:extLst>
          </xdr:cNvPr>
          <xdr:cNvCxnSpPr/>
        </xdr:nvCxnSpPr>
        <xdr:spPr>
          <a:xfrm>
            <a:off x="17578917" y="1397000"/>
            <a:ext cx="0" cy="698500"/>
          </a:xfrm>
          <a:prstGeom prst="straightConnector1">
            <a:avLst/>
          </a:prstGeom>
          <a:ln w="76200">
            <a:solidFill>
              <a:srgbClr val="00B050"/>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0</xdr:colOff>
      <xdr:row>3</xdr:row>
      <xdr:rowOff>205154</xdr:rowOff>
    </xdr:from>
    <xdr:to>
      <xdr:col>31</xdr:col>
      <xdr:colOff>63500</xdr:colOff>
      <xdr:row>8</xdr:row>
      <xdr:rowOff>205155</xdr:rowOff>
    </xdr:to>
    <xdr:grpSp>
      <xdr:nvGrpSpPr>
        <xdr:cNvPr id="33" name="グループ化 32">
          <a:extLst>
            <a:ext uri="{FF2B5EF4-FFF2-40B4-BE49-F238E27FC236}">
              <a16:creationId xmlns:a16="http://schemas.microsoft.com/office/drawing/2014/main" id="{A79695FE-CC02-4BA3-9AA1-2DAC8EA73168}"/>
            </a:ext>
          </a:extLst>
        </xdr:cNvPr>
        <xdr:cNvGrpSpPr/>
      </xdr:nvGrpSpPr>
      <xdr:grpSpPr>
        <a:xfrm>
          <a:off x="12797692" y="879231"/>
          <a:ext cx="8425962" cy="1123462"/>
          <a:chOff x="9175750" y="1384668"/>
          <a:chExt cx="8403167" cy="709083"/>
        </a:xfrm>
      </xdr:grpSpPr>
      <xdr:cxnSp macro="">
        <xdr:nvCxnSpPr>
          <xdr:cNvPr id="34" name="直線コネクタ 33">
            <a:extLst>
              <a:ext uri="{FF2B5EF4-FFF2-40B4-BE49-F238E27FC236}">
                <a16:creationId xmlns:a16="http://schemas.microsoft.com/office/drawing/2014/main" id="{3A7B56CC-840D-4531-9E77-C977ADBA6A62}"/>
              </a:ext>
            </a:extLst>
          </xdr:cNvPr>
          <xdr:cNvCxnSpPr/>
        </xdr:nvCxnSpPr>
        <xdr:spPr>
          <a:xfrm flipV="1">
            <a:off x="9185493" y="1384668"/>
            <a:ext cx="0" cy="709083"/>
          </a:xfrm>
          <a:prstGeom prst="line">
            <a:avLst/>
          </a:prstGeom>
          <a:ln w="76200">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5" name="直線コネクタ 34">
            <a:extLst>
              <a:ext uri="{FF2B5EF4-FFF2-40B4-BE49-F238E27FC236}">
                <a16:creationId xmlns:a16="http://schemas.microsoft.com/office/drawing/2014/main" id="{6CA2804A-0F9F-44E8-8B64-0056DD8DA3E8}"/>
              </a:ext>
            </a:extLst>
          </xdr:cNvPr>
          <xdr:cNvCxnSpPr/>
        </xdr:nvCxnSpPr>
        <xdr:spPr>
          <a:xfrm flipH="1">
            <a:off x="9175750" y="1409412"/>
            <a:ext cx="8403167" cy="0"/>
          </a:xfrm>
          <a:prstGeom prst="line">
            <a:avLst/>
          </a:prstGeom>
          <a:ln w="76200">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3005CA10-339C-47A9-AB31-ED7704B80DD0}"/>
              </a:ext>
            </a:extLst>
          </xdr:cNvPr>
          <xdr:cNvCxnSpPr/>
        </xdr:nvCxnSpPr>
        <xdr:spPr>
          <a:xfrm>
            <a:off x="17569174" y="1384668"/>
            <a:ext cx="0" cy="709083"/>
          </a:xfrm>
          <a:prstGeom prst="straightConnector1">
            <a:avLst/>
          </a:prstGeom>
          <a:ln w="76200">
            <a:solidFill>
              <a:srgbClr val="FF0000"/>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772582</xdr:colOff>
      <xdr:row>7</xdr:row>
      <xdr:rowOff>21167</xdr:rowOff>
    </xdr:from>
    <xdr:to>
      <xdr:col>13</xdr:col>
      <xdr:colOff>0</xdr:colOff>
      <xdr:row>9</xdr:row>
      <xdr:rowOff>0</xdr:rowOff>
    </xdr:to>
    <xdr:cxnSp macro="">
      <xdr:nvCxnSpPr>
        <xdr:cNvPr id="43" name="直線矢印コネクタ 42">
          <a:extLst>
            <a:ext uri="{FF2B5EF4-FFF2-40B4-BE49-F238E27FC236}">
              <a16:creationId xmlns:a16="http://schemas.microsoft.com/office/drawing/2014/main" id="{06662F31-3598-4188-A472-7881DCEF0872}"/>
            </a:ext>
          </a:extLst>
        </xdr:cNvPr>
        <xdr:cNvCxnSpPr/>
      </xdr:nvCxnSpPr>
      <xdr:spPr>
        <a:xfrm flipH="1">
          <a:off x="9948332" y="1651000"/>
          <a:ext cx="1" cy="444500"/>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305741</xdr:colOff>
      <xdr:row>1</xdr:row>
      <xdr:rowOff>185615</xdr:rowOff>
    </xdr:from>
    <xdr:to>
      <xdr:col>25</xdr:col>
      <xdr:colOff>305741</xdr:colOff>
      <xdr:row>8</xdr:row>
      <xdr:rowOff>80326</xdr:rowOff>
    </xdr:to>
    <xdr:cxnSp macro="">
      <xdr:nvCxnSpPr>
        <xdr:cNvPr id="18" name="直線コネクタ 17">
          <a:extLst>
            <a:ext uri="{FF2B5EF4-FFF2-40B4-BE49-F238E27FC236}">
              <a16:creationId xmlns:a16="http://schemas.microsoft.com/office/drawing/2014/main" id="{0E0CF1AF-8F76-4A53-A947-2FD80B6083BF}"/>
            </a:ext>
          </a:extLst>
        </xdr:cNvPr>
        <xdr:cNvCxnSpPr/>
      </xdr:nvCxnSpPr>
      <xdr:spPr>
        <a:xfrm flipV="1">
          <a:off x="17919664" y="410307"/>
          <a:ext cx="0" cy="1467557"/>
        </a:xfrm>
        <a:prstGeom prst="line">
          <a:avLst/>
        </a:prstGeom>
        <a:ln w="76200">
          <a:solidFill>
            <a:schemeClr val="accent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56</xdr:col>
      <xdr:colOff>0</xdr:colOff>
      <xdr:row>2</xdr:row>
      <xdr:rowOff>0</xdr:rowOff>
    </xdr:from>
    <xdr:to>
      <xdr:col>56</xdr:col>
      <xdr:colOff>1</xdr:colOff>
      <xdr:row>9</xdr:row>
      <xdr:rowOff>0</xdr:rowOff>
    </xdr:to>
    <xdr:cxnSp macro="">
      <xdr:nvCxnSpPr>
        <xdr:cNvPr id="20" name="直線矢印コネクタ 19">
          <a:extLst>
            <a:ext uri="{FF2B5EF4-FFF2-40B4-BE49-F238E27FC236}">
              <a16:creationId xmlns:a16="http://schemas.microsoft.com/office/drawing/2014/main" id="{EE348F86-BA45-4D35-B694-3624760ECCD9}"/>
            </a:ext>
          </a:extLst>
        </xdr:cNvPr>
        <xdr:cNvCxnSpPr/>
      </xdr:nvCxnSpPr>
      <xdr:spPr>
        <a:xfrm flipH="1">
          <a:off x="45544154" y="449385"/>
          <a:ext cx="1" cy="1572846"/>
        </a:xfrm>
        <a:prstGeom prst="straightConnector1">
          <a:avLst/>
        </a:prstGeom>
        <a:ln w="76200">
          <a:solidFill>
            <a:schemeClr val="accent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865145</xdr:colOff>
      <xdr:row>6</xdr:row>
      <xdr:rowOff>1</xdr:rowOff>
    </xdr:from>
    <xdr:to>
      <xdr:col>54</xdr:col>
      <xdr:colOff>865145</xdr:colOff>
      <xdr:row>9</xdr:row>
      <xdr:rowOff>0</xdr:rowOff>
    </xdr:to>
    <xdr:cxnSp macro="">
      <xdr:nvCxnSpPr>
        <xdr:cNvPr id="21" name="直線矢印コネクタ 20">
          <a:extLst>
            <a:ext uri="{FF2B5EF4-FFF2-40B4-BE49-F238E27FC236}">
              <a16:creationId xmlns:a16="http://schemas.microsoft.com/office/drawing/2014/main" id="{FBE66668-1E0F-4DF6-BD53-E9D7F96F28A6}"/>
            </a:ext>
          </a:extLst>
        </xdr:cNvPr>
        <xdr:cNvCxnSpPr/>
      </xdr:nvCxnSpPr>
      <xdr:spPr>
        <a:xfrm>
          <a:off x="44665026" y="1360715"/>
          <a:ext cx="0" cy="680356"/>
        </a:xfrm>
        <a:prstGeom prst="straightConnector1">
          <a:avLst/>
        </a:prstGeom>
        <a:ln w="76200">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0</xdr:colOff>
      <xdr:row>6</xdr:row>
      <xdr:rowOff>0</xdr:rowOff>
    </xdr:from>
    <xdr:to>
      <xdr:col>59</xdr:col>
      <xdr:colOff>0</xdr:colOff>
      <xdr:row>6</xdr:row>
      <xdr:rowOff>0</xdr:rowOff>
    </xdr:to>
    <xdr:cxnSp macro="">
      <xdr:nvCxnSpPr>
        <xdr:cNvPr id="26" name="直線矢印コネクタ 25">
          <a:extLst>
            <a:ext uri="{FF2B5EF4-FFF2-40B4-BE49-F238E27FC236}">
              <a16:creationId xmlns:a16="http://schemas.microsoft.com/office/drawing/2014/main" id="{3893ECB4-0BF8-4B3E-B47B-9C0A8CB78A8B}"/>
            </a:ext>
          </a:extLst>
        </xdr:cNvPr>
        <xdr:cNvCxnSpPr/>
      </xdr:nvCxnSpPr>
      <xdr:spPr>
        <a:xfrm>
          <a:off x="43799881" y="1360714"/>
          <a:ext cx="4082143" cy="0"/>
        </a:xfrm>
        <a:prstGeom prst="straightConnector1">
          <a:avLst/>
        </a:prstGeom>
        <a:ln w="76200">
          <a:solidFill>
            <a:schemeClr val="accent4"/>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294821</xdr:colOff>
      <xdr:row>2</xdr:row>
      <xdr:rowOff>0</xdr:rowOff>
    </xdr:from>
    <xdr:to>
      <xdr:col>59</xdr:col>
      <xdr:colOff>0</xdr:colOff>
      <xdr:row>2</xdr:row>
      <xdr:rowOff>0</xdr:rowOff>
    </xdr:to>
    <xdr:cxnSp macro="">
      <xdr:nvCxnSpPr>
        <xdr:cNvPr id="31" name="直線矢印コネクタ 30">
          <a:extLst>
            <a:ext uri="{FF2B5EF4-FFF2-40B4-BE49-F238E27FC236}">
              <a16:creationId xmlns:a16="http://schemas.microsoft.com/office/drawing/2014/main" id="{71F05454-C8DE-4B39-8575-D2CEF61201D9}"/>
            </a:ext>
          </a:extLst>
        </xdr:cNvPr>
        <xdr:cNvCxnSpPr/>
      </xdr:nvCxnSpPr>
      <xdr:spPr>
        <a:xfrm>
          <a:off x="17916071" y="453571"/>
          <a:ext cx="30026429" cy="0"/>
        </a:xfrm>
        <a:prstGeom prst="straightConnector1">
          <a:avLst/>
        </a:prstGeom>
        <a:ln w="76200">
          <a:solidFill>
            <a:schemeClr val="accent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xdr:colOff>
      <xdr:row>16</xdr:row>
      <xdr:rowOff>0</xdr:rowOff>
    </xdr:from>
    <xdr:to>
      <xdr:col>60</xdr:col>
      <xdr:colOff>0</xdr:colOff>
      <xdr:row>16</xdr:row>
      <xdr:rowOff>0</xdr:rowOff>
    </xdr:to>
    <xdr:cxnSp macro="">
      <xdr:nvCxnSpPr>
        <xdr:cNvPr id="44" name="直線矢印コネクタ 43">
          <a:extLst>
            <a:ext uri="{FF2B5EF4-FFF2-40B4-BE49-F238E27FC236}">
              <a16:creationId xmlns:a16="http://schemas.microsoft.com/office/drawing/2014/main" id="{0946845A-2A30-4CD0-BBE6-727EC5D9B0A6}"/>
            </a:ext>
          </a:extLst>
        </xdr:cNvPr>
        <xdr:cNvCxnSpPr/>
      </xdr:nvCxnSpPr>
      <xdr:spPr>
        <a:xfrm flipH="1">
          <a:off x="46381459" y="3810000"/>
          <a:ext cx="2143124" cy="0"/>
        </a:xfrm>
        <a:prstGeom prst="straightConnector1">
          <a:avLst/>
        </a:prstGeom>
        <a:ln w="76200">
          <a:solidFill>
            <a:srgbClr val="7030A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1693332</xdr:colOff>
      <xdr:row>15</xdr:row>
      <xdr:rowOff>211666</xdr:rowOff>
    </xdr:from>
    <xdr:to>
      <xdr:col>49</xdr:col>
      <xdr:colOff>0</xdr:colOff>
      <xdr:row>15</xdr:row>
      <xdr:rowOff>211666</xdr:rowOff>
    </xdr:to>
    <xdr:cxnSp macro="">
      <xdr:nvCxnSpPr>
        <xdr:cNvPr id="22" name="直線矢印コネクタ 21">
          <a:extLst>
            <a:ext uri="{FF2B5EF4-FFF2-40B4-BE49-F238E27FC236}">
              <a16:creationId xmlns:a16="http://schemas.microsoft.com/office/drawing/2014/main" id="{9F922E96-C4BB-4C56-9B1B-E7FCEE3912E9}"/>
            </a:ext>
          </a:extLst>
        </xdr:cNvPr>
        <xdr:cNvCxnSpPr/>
      </xdr:nvCxnSpPr>
      <xdr:spPr>
        <a:xfrm flipH="1">
          <a:off x="38220951" y="3613452"/>
          <a:ext cx="1330478" cy="0"/>
        </a:xfrm>
        <a:prstGeom prst="straightConnector1">
          <a:avLst/>
        </a:prstGeom>
        <a:ln w="76200">
          <a:solidFill>
            <a:srgbClr val="7030A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0A1291-D2DD-4081-B7CC-946A5E0F9D30}" name="入力1" displayName="入力1" ref="B10:I130" totalsRowShown="0" headerRowDxfId="116">
  <tableColumns count="8">
    <tableColumn id="1" xr3:uid="{6B817654-97B0-440D-8D64-4B8A96D32836}" name="番号" dataDxfId="115"/>
    <tableColumn id="2" xr3:uid="{F84E0080-DAE3-4E22-BCBD-F66FC440A231}" name="元号" dataDxfId="114"/>
    <tableColumn id="3" xr3:uid="{6092AA45-34D7-48DA-9A9C-175F766C2C6C}" name="和暦年" dataDxfId="113"/>
    <tableColumn id="4" xr3:uid="{1E9396F0-10CF-4B69-8918-2A13DDF7E085}" name="（西暦年）" dataDxfId="112"/>
    <tableColumn id="5" xr3:uid="{7536995F-88E4-4B0A-B103-8528070FB835}" name="月" dataDxfId="111"/>
    <tableColumn id="6" xr3:uid="{60DDBCB2-6810-417B-B90C-65757284C190}" name="日" dataDxfId="110"/>
    <tableColumn id="7" xr3:uid="{0D22E0AE-9368-4139-9BDE-083C57DF151D}" name="eGFR" dataDxfId="109"/>
    <tableColumn id="8" xr3:uid="{83B59B6D-A952-4856-9FA3-94B287C1CFA3}" name="尿蛋白定性" dataDxfId="108"/>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4E40A3D-B17B-40FF-BE21-DDF224113436}" name="グラフ用②" displayName="グラフ用②" ref="AC10:AH130" totalsRowShown="0" headerRowDxfId="60" dataDxfId="59">
  <autoFilter ref="AC10:AH130" xr:uid="{761C1E03-FDA5-4E72-91E9-7B5A9F42CB13}">
    <filterColumn colId="0" hiddenButton="1"/>
    <filterColumn colId="1" hiddenButton="1"/>
    <filterColumn colId="2" hiddenButton="1"/>
    <filterColumn colId="3" hiddenButton="1"/>
    <filterColumn colId="4" hiddenButton="1"/>
    <filterColumn colId="5" hiddenButton="1"/>
  </autoFilter>
  <tableColumns count="6">
    <tableColumn id="1" xr3:uid="{6B0BC098-5670-49D6-BF3B-8CCF6E0A1613}" name="番号" dataDxfId="58"/>
    <tableColumn id="2" xr3:uid="{1E08368E-A6ED-4202-86D4-5A7BEF242C1D}" name="年月日" dataDxfId="57">
      <calculatedColumnFormula>IF(上詰昇順②[[#This Row],[年月日]]="",TODAY(),上詰昇順②[[#This Row],[年月日]])</calculatedColumnFormula>
    </tableColumn>
    <tableColumn id="3" xr3:uid="{DB8B5E3A-C92D-4164-A58D-A2766A6AC930}" name="eGFR判定" dataDxfId="56">
      <calculatedColumnFormula>IF(上詰昇順②[対応eGFR]&lt;30,4,"")</calculatedColumnFormula>
    </tableColumn>
    <tableColumn id="4" xr3:uid="{798C5C2E-B9B8-478E-9B96-9C476DCBD52B}" name="尿検査判定" dataDxfId="55">
      <calculatedColumnFormula>IF(上詰昇順②[対応尿定性]="-",1,IF(上詰昇順②[対応尿定性]="±",2,IF(上詰昇順②[対応尿定性]="","",3)))</calculatedColumnFormula>
    </tableColumn>
    <tableColumn id="5" xr3:uid="{237C8B09-BADC-4487-983F-0B380596C9B3}" name="最終判定①" dataDxfId="54">
      <calculatedColumnFormula>IF(グラフ用②[[#This Row],[eGFR判定]]&lt;&gt;"",グラフ用②[[#This Row],[eGFR判定]],グラフ用②[[#This Row],[尿検査判定]])</calculatedColumnFormula>
    </tableColumn>
    <tableColumn id="6" xr3:uid="{62B0FC70-F364-4422-9C65-6D7641F05ECF}" name="最終判定②" dataDxfId="53">
      <calculatedColumnFormula>IF(グラフ用②[[#This Row],[最終判定①]]="","",IF(グラフ用②[[#This Row],[最終判定①]]=1,"第1期(腎症前期)",IF(グラフ用②[[#This Row],[最終判定①]]=2,"第2期(早期腎症期)",IF(グラフ用②[[#This Row],[最終判定①]]=3,"第3期(顕性腎症期)","第4期(腎不全期)"))))</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D3D6EA-28C5-496D-9B16-E4164C6B5507}" name="上詰昇順①" displayName="上詰昇順①" ref="K10:N130" totalsRowShown="0" headerRowDxfId="52" dataDxfId="51">
  <autoFilter ref="K10:N130" xr:uid="{FC455049-13F3-4184-8894-D8AAF9342A99}">
    <filterColumn colId="0" hiddenButton="1"/>
    <filterColumn colId="1" hiddenButton="1"/>
    <filterColumn colId="2" hiddenButton="1"/>
    <filterColumn colId="3" hiddenButton="1"/>
  </autoFilter>
  <tableColumns count="4">
    <tableColumn id="1" xr3:uid="{DAAB7263-1EEC-4980-9794-C31122921875}" name="番号" dataDxfId="50"/>
    <tableColumn id="2" xr3:uid="{F680602A-E827-439B-AEDC-D2D4C535F6D3}" name="年月日" dataDxfId="49">
      <calculatedColumnFormula>IFERROR(SMALL(暦調整[年月日合成],上詰昇順①[[#This Row],[番号]]),"")</calculatedColumnFormula>
    </tableColumn>
    <tableColumn id="3" xr3:uid="{5AA2764D-4618-4CA8-B1B4-4287067C4BD9}" name="対応eGFR" dataDxfId="48">
      <calculatedColumnFormula>IFERROR(VLOOKUP(上詰昇順①[[#This Row],[年月日]],暦調整[[年月日合成]:[尿定性（再掲）]],2,FALSE),"")</calculatedColumnFormula>
    </tableColumn>
    <tableColumn id="4" xr3:uid="{305BA74B-E919-4AEE-8D83-E45A3362BE79}" name="対応尿定性" dataDxfId="47">
      <calculatedColumnFormula>IFERROR(VLOOKUP(上詰昇順①[[#This Row],[年月日]],暦調整[[年月日合成]:[尿定性（再掲）]],3,FALSE),"")</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B6EB6BB-3728-4116-817C-55FB68C27926}" name="上詰昇順②" displayName="上詰昇順②" ref="Q10:U130" totalsRowShown="0">
  <tableColumns count="5">
    <tableColumn id="1" xr3:uid="{F89B6F69-9330-4823-9048-091F60C54920}" name="番号" dataDxfId="46"/>
    <tableColumn id="6" xr3:uid="{C14037D9-C8A3-498E-B964-59672922C6E6}" name="判定可能年月日" dataDxfId="45">
      <calculatedColumnFormula>IF(COUNTBLANK(暦調整[[#This Row],[eGFR（再掲）]:[尿定性（再掲）]])=0,暦調整[[#This Row],[年月日合成]],"")</calculatedColumnFormula>
    </tableColumn>
    <tableColumn id="2" xr3:uid="{0FB9F511-4BBB-4DD3-ABC5-BEDA4E32930B}" name="年月日" dataDxfId="44">
      <calculatedColumnFormula>IFERROR(SMALL(上詰昇順②[判定可能年月日],上詰昇順②[[#This Row],[番号]]),"")</calculatedColumnFormula>
    </tableColumn>
    <tableColumn id="3" xr3:uid="{7454EEA0-33B8-4E9F-B5E3-7BAAD3508E86}" name="対応eGFR" dataDxfId="43">
      <calculatedColumnFormula>IFERROR(VLOOKUP(上詰昇順②[[#This Row],[年月日]],暦調整[[年月日合成]:[尿定性（再掲）]],2,FALSE),"")</calculatedColumnFormula>
    </tableColumn>
    <tableColumn id="4" xr3:uid="{83953DF6-E3C2-450A-AEEB-CFFD0CE1050E}" name="対応尿定性" dataDxfId="42">
      <calculatedColumnFormula>IFERROR(VLOOKUP(上詰昇順②[[#This Row],[年月日]],暦調整[[年月日合成]:[尿定性（再掲）]],3,FALSE),"")</calculatedColumnFormula>
    </tableColumn>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A02FF07-4832-4692-B64D-3B9E88DF0A16}" name="介入日" displayName="介入日" ref="AX6:BB7" totalsRowShown="0" headerRowDxfId="41">
  <autoFilter ref="AX6:BB7" xr:uid="{59B6403C-43FF-4AC9-BCAA-79CEA4885273}">
    <filterColumn colId="0" hiddenButton="1"/>
    <filterColumn colId="1" hiddenButton="1"/>
    <filterColumn colId="2" hiddenButton="1"/>
    <filterColumn colId="3" hiddenButton="1"/>
    <filterColumn colId="4" hiddenButton="1"/>
  </autoFilter>
  <tableColumns count="5">
    <tableColumn id="1" xr3:uid="{D3A62B0E-FAEE-4658-AEAB-3EF6AA254684}" name="元号和暦年">
      <calculatedColumnFormula>IF(OR(介入開始[元号]="",介入開始[和暦年]=""),"",介入開始[元号]&amp;介入開始[和暦年]&amp;"年")</calculatedColumnFormula>
    </tableColumn>
    <tableColumn id="2" xr3:uid="{7D809EBB-A85B-446E-A684-4127E0C9281F}" name="西暦年（再掲）">
      <calculatedColumnFormula>IF(介入日[[#This Row],[元号和暦年]]&lt;&gt;"","",IF(介入開始[（西暦年）]&lt;&gt;"",介入開始[（西暦年）]&amp;"年",""))</calculatedColumnFormula>
    </tableColumn>
    <tableColumn id="3" xr3:uid="{F599DE45-E96D-4CCC-9BAF-EB7BF8A2BE3F}" name="年">
      <calculatedColumnFormula>IF(AND(介入日[[#This Row],[元号和暦年]]="",介入日[[#This Row],[西暦年（再掲）]]=""),"",IF(介入日[[#This Row],[元号和暦年]]&lt;&gt;"",介入日[元号和暦年],介入日[西暦年（再掲）]))</calculatedColumnFormula>
    </tableColumn>
    <tableColumn id="4" xr3:uid="{A70221FB-5A30-4DF4-A1E9-40FA986CCA17}" name="年月日合成" dataDxfId="40">
      <calculatedColumnFormula>IF(介入日[[#This Row],[年]]="","",DATEVALUE(介入日[[#This Row],[年]]&amp;IF(介入開始[月]="","1月",介入開始[月]&amp;"月")&amp;IF(介入開始[日]="","1日",介入開始[日]&amp;"日")))</calculatedColumnFormula>
    </tableColumn>
    <tableColumn id="5" xr3:uid="{CFC9F58C-1EC3-482A-8789-4A79283DC1E9}" name="最終＋3年">
      <calculatedColumnFormula>OFFSET(グラフ用①[[#Headers],[年月日]],COUNT(グラフ用①[年月日]),0,1,1)+365*3</calculatedColumnFormula>
    </tableColumn>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8106EB-9C47-41E9-A92B-E109CFD17962}" name="グラフ用③" displayName="グラフ用③" ref="AX10:BE130" totalsRowShown="0">
  <tableColumns count="8">
    <tableColumn id="1" xr3:uid="{34EA46C8-F77C-489F-B99B-23B13BFF54A5}" name="番号"/>
    <tableColumn id="2" xr3:uid="{EAF889BB-7746-4125-8DEA-B5F535E7759D}" name="年月日" dataDxfId="39">
      <calculatedColumnFormula>IF(グラフ用③[[#This Row],[番号]]=COUNT(グラフ用①[年月日])+1,介入日[最終＋3年],グラフ用①[[#This Row],[年月日]])</calculatedColumnFormula>
    </tableColumn>
    <tableColumn id="3" xr3:uid="{320A371E-2862-42C5-962E-1B4C878718FA}" name="前eGFR" dataDxfId="38">
      <calculatedColumnFormula>IF(グラフ用③[[#This Row],[年月日]]=介入日[最終＋3年],NA(),IF(グラフ用①[[#This Row],[年月日]]="","",IF(グラフ用①[[#This Row],[年月日]]&lt;=介入日[年月日合成],グラフ用①[[#This Row],[eGFR]],NA())))</calculatedColumnFormula>
    </tableColumn>
    <tableColumn id="4" xr3:uid="{30898942-A50D-4154-B51C-ABCACE2A81FD}" name="後eGFR" dataDxfId="37">
      <calculatedColumnFormula>IF(グラフ用③[[#This Row],[年月日]]=介入日[最終＋3年],NA(),IF(グラフ用①[[#This Row],[年月日]]="","",IF(グラフ用①[[#This Row],[年月日]]&gt;介入日[年月日合成],グラフ用①[[#This Row],[eGFR]],NA())))</calculatedColumnFormula>
    </tableColumn>
    <tableColumn id="5" xr3:uid="{8025B417-263A-4CFB-A51D-8612F3360F71}" name="A_95%LPL" dataDxfId="36">
      <calculatedColumnFormula>IFERROR(IF(グラフ用③[[#This Row],[番号]]=COUNT(グラフ用①[年月日])+1,前パラメーター[最終+3年後予測値]-前パラメーター[t(N−2,α/2)]*前パラメーター[残差のSE],介入前後計算[[#This Row],[A予測]]-前パラメーター[t(N−2,α/2)]*前パラメーター[残差のSE]),"")</calculatedColumnFormula>
    </tableColumn>
    <tableColumn id="6" xr3:uid="{C4E06626-2293-486F-8F1C-3FE98F7BF031}" name="A_95%UPL" dataDxfId="35">
      <calculatedColumnFormula>IFERROR(IF(グラフ用③[[#This Row],[番号]]=COUNT(グラフ用①[年月日])+1,前パラメーター[最終+3年後予測値]+前パラメーター[t(N−2,α/2)]*前パラメーター[残差のSE],介入前後計算[[#This Row],[A予測]]+前パラメーター[t(N−2,α/2)]*前パラメーター[残差のSE]),"")</calculatedColumnFormula>
    </tableColumn>
    <tableColumn id="7" xr3:uid="{46615BCD-83BD-4E5F-AC8C-64FBEE56A486}" name="B_95%LPL" dataDxfId="34">
      <calculatedColumnFormula>IFERROR(IF(グラフ用③[[#This Row],[番号]]=COUNT(グラフ用①[年月日])+1,後パラメーター[最終+3年後予測値]-後パラメーター[t(N−2,α/2)]*後パラメーター[残差のSE],介入前後計算[[#This Row],[B予測]]-後パラメーター[t(N−2,α/2)]*後パラメーター[残差のSE]),"")</calculatedColumnFormula>
    </tableColumn>
    <tableColumn id="8" xr3:uid="{E350A068-3270-4B71-AC26-250A8F8E804D}" name="B_95%UPL" dataDxfId="33">
      <calculatedColumnFormula>IFERROR(IF(グラフ用③[[#This Row],[番号]]=COUNT(グラフ用①[年月日])+1,後パラメーター[最終+3年後予測値]+後パラメーター[t(N−2,α/2)]*後パラメーター[残差のSE],介入前後計算[[#This Row],[B予測]]+後パラメーター[t(N−2,α/2)]*後パラメーター[残差のSE]),"")</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DB114C0-3115-4D43-A48D-3F71129DAFBA}" name="介入前後計算" displayName="介入前後計算" ref="BI10:BR130" totalsRowShown="0" headerRowDxfId="32">
  <tableColumns count="10">
    <tableColumn id="1" xr3:uid="{A4AF5B5B-9F32-49D0-87D6-7F37A1D4CACA}" name="番号"/>
    <tableColumn id="2" xr3:uid="{00CA1E7E-54A9-4767-9BC3-15B7756BA0BC}" name="年月日" dataDxfId="31">
      <calculatedColumnFormula>グラフ用①[[#This Row],[年月日]]</calculatedColumnFormula>
    </tableColumn>
    <tableColumn id="3" xr3:uid="{682486A6-0B07-4B79-86F4-7E31D1B74AB4}" name="A_eGFR" dataDxfId="30">
      <calculatedColumnFormula>IF(介入前後計算[[#This Row],[年月日]]="","",IF(グラフ用①[[#This Row],[年月日]]&lt;=介入日[年月日合成],グラフ用①[[#This Row],[eGFR]],""))</calculatedColumnFormula>
    </tableColumn>
    <tableColumn id="4" xr3:uid="{99025D8F-4A12-4AEA-A8AE-D8CFC27C9953}" name="B_eGFR" dataDxfId="29">
      <calculatedColumnFormula>IF(介入前後計算[[#This Row],[年月日]]="","",IF(グラフ用①[[#This Row],[年月日]]&gt;介入日[年月日合成],グラフ用①[[#This Row],[eGFR]],""))</calculatedColumnFormula>
    </tableColumn>
    <tableColumn id="5" xr3:uid="{BB1A6CD2-FDF4-4A27-8778-8853D2FF02BF}" name="A予測" dataDxfId="28">
      <calculatedColumnFormula>IFERROR(介入前後計算[[#This Row],[年月日]]*前パラメーター[傾き]+前パラメーター[切片],"")</calculatedColumnFormula>
    </tableColumn>
    <tableColumn id="6" xr3:uid="{4365FE0D-3198-4A0D-A397-8E8CDF986C27}" name="B予測" dataDxfId="27">
      <calculatedColumnFormula>IFERROR(介入前後計算[[#This Row],[年月日]]*後パラメーター[傾き]+後パラメーター[切片],"")</calculatedColumnFormula>
    </tableColumn>
    <tableColumn id="9" xr3:uid="{0DAACBB9-5CBC-4D97-B931-579C9BC862C7}" name="A残差" dataDxfId="26">
      <calculatedColumnFormula>IF(介入前後計算[[#This Row],[A_eGFR]]="","",-介入前後計算[[#This Row],[A_eGFR]]+介入前後計算[[#This Row],[A予測]])</calculatedColumnFormula>
    </tableColumn>
    <tableColumn id="10" xr3:uid="{90298C47-7F8C-469E-8D7E-5812C91D97BE}" name="B残差" dataDxfId="25">
      <calculatedColumnFormula>IF(介入前後計算[[#This Row],[B_eGFR]]="","",-介入前後計算[[#This Row],[B_eGFR]]+介入前後計算[[#This Row],[B予測]])</calculatedColumnFormula>
    </tableColumn>
    <tableColumn id="11" xr3:uid="{382E0F7A-324A-45AF-AF5B-04EDD1AA401B}" name="A年月日" dataDxfId="24">
      <calculatedColumnFormula>IF(介入前後計算[[#This Row],[年月日]]="","",IF(グラフ用①[[#This Row],[年月日]]&lt;=介入日[年月日合成],グラフ用①[年月日],""))</calculatedColumnFormula>
    </tableColumn>
    <tableColumn id="12" xr3:uid="{0A02EF25-B13F-4806-ADCE-B1354884A77B}" name="B年月日" dataDxfId="23">
      <calculatedColumnFormula>IF(介入前後計算[[#This Row],[年月日]]="","",IF(グラフ用①[[#This Row],[年月日]]&gt;介入日[年月日合成],グラフ用①[年月日],""))</calculatedColumnFormula>
    </tableColumn>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B2AF43A-C4E2-4497-A4CC-8912955D77BA}" name="前パラメーター" displayName="前パラメーター" ref="BI3:BQ4" totalsRowShown="0" headerRowDxfId="22">
  <tableColumns count="9">
    <tableColumn id="1" xr3:uid="{21BBE26F-8638-42C2-886F-12794307BA8F}" name="傾き" dataDxfId="21">
      <calculatedColumnFormula>IFERROR(SLOPE(介入前後計算[A_eGFR],介入前後計算[年月日]),0)</calculatedColumnFormula>
    </tableColumn>
    <tableColumn id="2" xr3:uid="{260FE3DA-C14F-41A7-9067-655473BE2FA6}" name="切片">
      <calculatedColumnFormula>IFERROR(INTERCEPT(介入前後計算[A_eGFR],介入前後計算[年月日]),0)</calculatedColumnFormula>
    </tableColumn>
    <tableColumn id="13" xr3:uid="{69937BCF-80BF-474A-A5D7-9FBF6ECD6EB4}" name="N">
      <calculatedColumnFormula>COUNT(介入前後計算[A年月日])</calculatedColumnFormula>
    </tableColumn>
    <tableColumn id="11" xr3:uid="{F924EE56-4A84-4CD8-8303-BBF2BC8A7E2A}" name="時間の偏差平方和">
      <calculatedColumnFormula>_xlfn.VAR.S(介入前後計算[A年月日])*前パラメーター[N]</calculatedColumnFormula>
    </tableColumn>
    <tableColumn id="7" xr3:uid="{AE4C0660-0088-42C1-A427-57EAF0CA3027}" name="残差のV">
      <calculatedColumnFormula>SUMSQ(介入前後計算[A残差])/(前パラメーター[N]-2)</calculatedColumnFormula>
    </tableColumn>
    <tableColumn id="14" xr3:uid="{8C59F23A-381E-4BB1-BF80-417A1B4D70DF}" name="(t₀-ave.t)²">
      <calculatedColumnFormula>(MIN(介入前後計算[A年月日])-AVERAGE(介入前後計算[A年月日]))^2</calculatedColumnFormula>
    </tableColumn>
    <tableColumn id="12" xr3:uid="{32F1EE52-19DD-4547-B1A4-6048BABBB719}" name="残差のSE">
      <calculatedColumnFormula>SQRT((1+1/前パラメーター[N]+前パラメーター[(t₀-ave.t)²]/前パラメーター[時間の偏差平方和])*前パラメーター[残差のV])</calculatedColumnFormula>
    </tableColumn>
    <tableColumn id="15" xr3:uid="{CED0ECC7-39AB-4DCE-A23B-551C6F236DF7}" name="t(N−2,α/2)">
      <calculatedColumnFormula>_xlfn.T.INV.2T(0.05,前パラメーター[N]-2)</calculatedColumnFormula>
    </tableColumn>
    <tableColumn id="16" xr3:uid="{B8E64D25-F5DA-4587-99EE-2004DED1013D}" name="最終+3年後予測値">
      <calculatedColumnFormula>介入日[最終＋3年]*前パラメーター[傾き]+前パラメーター[切片]</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C819C7D-8D8E-4E95-B27D-2E47C62D32EB}" name="後パラメーター" displayName="後パラメーター" ref="BI6:BQ7" totalsRowShown="0" headerRowDxfId="20">
  <autoFilter ref="BI6:BQ7" xr:uid="{D5B26529-A5C8-4345-B83A-1A0BEE0EFF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B9385F2-2F24-41D6-BE35-C9D3DF50154D}" name="傾き">
      <calculatedColumnFormula>IFERROR(SLOPE(介入前後計算[B_eGFR],介入前後計算[年月日]),0)</calculatedColumnFormula>
    </tableColumn>
    <tableColumn id="2" xr3:uid="{FA68242A-2281-4F47-A731-AE02AFE0F4E6}" name="切片">
      <calculatedColumnFormula>IFERROR(INTERCEPT(介入前後計算[B_eGFR],介入前後計算[年月日]),0)</calculatedColumnFormula>
    </tableColumn>
    <tableColumn id="6" xr3:uid="{8CCD1E80-7136-4493-9680-18C4808919B5}" name="N">
      <calculatedColumnFormula>COUNT(介入前後計算[B年月日])</calculatedColumnFormula>
    </tableColumn>
    <tableColumn id="3" xr3:uid="{F7E12BCA-D986-4BAB-B125-50A7B74F2132}" name="時間の偏差平方和">
      <calculatedColumnFormula>_xlfn.VAR.S(介入前後計算[B年月日])*後パラメーター[N]</calculatedColumnFormula>
    </tableColumn>
    <tableColumn id="4" xr3:uid="{1850DA70-1A6D-4F4D-B472-297CA9A838D5}" name="残差のV">
      <calculatedColumnFormula>SUMSQ(介入前後計算[B残差])/(後パラメーター[N]-2)</calculatedColumnFormula>
    </tableColumn>
    <tableColumn id="7" xr3:uid="{49CE041E-0C25-4CDD-89A4-B3B697FB63AE}" name="(t₀-ave.t)²">
      <calculatedColumnFormula>(MIN(介入前後計算[B年月日])-AVERAGE(介入前後計算[B年月日]))^2</calculatedColumnFormula>
    </tableColumn>
    <tableColumn id="5" xr3:uid="{08FC6E94-89E1-4A30-A4BF-74B844A10E28}" name="残差のSE">
      <calculatedColumnFormula>SQRT((1+1/後パラメーター[N]+後パラメーター[(t₀-ave.t)²]/後パラメーター[時間の偏差平方和])*後パラメーター[残差のV])</calculatedColumnFormula>
    </tableColumn>
    <tableColumn id="8" xr3:uid="{50567790-72E8-4E43-8AEA-BBEDDE38A51D}" name="t(N−2,α/2)">
      <calculatedColumnFormula>_xlfn.T.INV.2T(0.05,後パラメーター[N]-2)</calculatedColumnFormula>
    </tableColumn>
    <tableColumn id="9" xr3:uid="{224C502A-741F-489A-B185-841EF4820E00}" name="最終+3年後予測値">
      <calculatedColumnFormula>介入日[最終＋3年]*後パラメーター[傾き]+後パラメーター[切片]</calculatedColumnFormula>
    </tableColumn>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265406B-1143-4658-AE47-2FBE5B457EDC}" name="前期の計算" displayName="前期の計算" ref="AP15:AU16" totalsRowShown="0">
  <tableColumns count="6">
    <tableColumn id="1" xr3:uid="{D9B45E67-2AB8-4AFB-9939-05A13CC8F6B1}" name="年間eGFR変化値">
      <calculatedColumnFormula>IF(前パラメーター[傾き]="","",前パラメーター[傾き]*365)</calculatedColumnFormula>
    </tableColumn>
    <tableColumn id="2" xr3:uid="{FBF642EF-00FD-48C3-9108-D360277958AD}" name="eGFR変化率年平均（直近2時点）">
      <calculatedColumnFormula>IFERROR((前期eGFR整理[最新]-前期eGFR整理[1回前])/前期eGFR整理[1回前]/(ABS(前期日時整理[最新]-前期日時整理[1回前])/365),"")</calculatedColumnFormula>
    </tableColumn>
    <tableColumn id="3" xr3:uid="{ADFF59D0-8BB9-4F18-B3A0-3FEC2D68AD15}" name="eGFR変化率年平均（最古/最新2時点）">
      <calculatedColumnFormula>IFERROR((前期eGFR整理[最新]-前期eGFR整理[最古])/前期eGFR整理[最古]/(ABS(前期日時整理[最新]-前期日時整理[最古])/365),"")</calculatedColumnFormula>
    </tableColumn>
    <tableColumn id="4" xr3:uid="{68D14957-B71F-4344-A9D0-9EA9D0AF9396}" name="eGFR3年後予測値">
      <calculatedColumnFormula>IFERROR(前パラメーター[最終+3年後予測値],"")</calculatedColumnFormula>
    </tableColumn>
    <tableColumn id="5" xr3:uid="{3A3D8E5A-BBD0-465E-BAFF-D0135B97F0B1}" name="eGFR30推定シリアル値">
      <calculatedColumnFormula>IFERROR((30-前パラメーター[切片])/前パラメーター[傾き],"")</calculatedColumnFormula>
    </tableColumn>
    <tableColumn id="6" xr3:uid="{BB72D200-DFA8-463E-991B-51288D277C90}" name="eGFR10推定シリアル値">
      <calculatedColumnFormula>IFERROR((10-前パラメーター[切片])/前パラメーター[傾き],"")</calculatedColumnFormula>
    </tableColumn>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D793C06-C765-47BB-8026-07975BF9DFC4}" name="後期の計算" displayName="後期の計算" ref="AP20:AU21" totalsRowShown="0">
  <tableColumns count="6">
    <tableColumn id="1" xr3:uid="{5EC5990A-9FEA-433C-919A-E6D05BEB29B9}" name="年間eGFR変化値">
      <calculatedColumnFormula>IF(後パラメーター[傾き]="","",後パラメーター[傾き]*365)</calculatedColumnFormula>
    </tableColumn>
    <tableColumn id="2" xr3:uid="{7A62FD84-1C7E-40A5-BF0B-16B85F3C9B1F}" name="eGFR変化率年平均（直近2時点）"/>
    <tableColumn id="3" xr3:uid="{436189B0-DE73-4A41-AAF7-52224086E2ED}" name="eGFR変化率年平均（最古/最新2時点）"/>
    <tableColumn id="4" xr3:uid="{54775E4C-307F-4A24-AB9A-FEC5365B49F3}" name="eGFR3年後予測値">
      <calculatedColumnFormula>IFERROR(後パラメーター[最終+3年後予測値],"")</calculatedColumnFormula>
    </tableColumn>
    <tableColumn id="5" xr3:uid="{853F2F14-4B74-4690-9B0A-282C9EB9DC59}" name="eGFR30推定シリアル値">
      <calculatedColumnFormula>IFERROR((30-後パラメーター[切片])/後パラメーター[傾き],"")</calculatedColumnFormula>
    </tableColumn>
    <tableColumn id="6" xr3:uid="{82383EBD-1833-453B-9A76-FFD2A902708A}" name="eGFR10推定シリアル値">
      <calculatedColumnFormula>IFERROR((10-後パラメーター[切片])/後パラメーター[傾き],"")</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35E193-5D2A-4DB3-94FB-5A72F4CA2DD1}" name="腎症病期" displayName="腎症病期" ref="K18:M138" totalsRowShown="0" headerRowDxfId="107" dataDxfId="106">
  <autoFilter ref="K18:M138" xr:uid="{49335BEB-8A38-4D9C-BBB8-EC777B55F449}">
    <filterColumn colId="0" hiddenButton="1"/>
    <filterColumn colId="1" hiddenButton="1"/>
    <filterColumn colId="2" hiddenButton="1"/>
  </autoFilter>
  <tableColumns count="3">
    <tableColumn id="1" xr3:uid="{67CAC05F-A52E-447B-BCCE-409FF0608332}" name="古い順" dataDxfId="105"/>
    <tableColumn id="2" xr3:uid="{85AB6886-F023-422A-B47F-F17F49B3BCCE}" name="測定年月日" dataDxfId="104">
      <calculatedColumnFormula>INDEX(グラフ用②[年月日],腎症病期[[#This Row],[古い順]],1)</calculatedColumnFormula>
    </tableColumn>
    <tableColumn id="3" xr3:uid="{163C99F5-DC58-420E-9337-F5745BA76A0D}" name="腎症病期" dataDxfId="103">
      <calculatedColumnFormula>INDEX(グラフ用②[最終判定②],腎症病期[[#This Row],[古い順]],1)</calculatedColumnFormula>
    </tableColumn>
  </tableColumns>
  <tableStyleInfo name="TableStyleLight14"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F866D92-1672-4450-BD43-05CEB25F8755}" name="前期eGFR整理" displayName="前期eGFR整理" ref="AK25:AM26" totalsRowShown="0" headerRowDxfId="19" dataDxfId="18">
  <tableColumns count="3">
    <tableColumn id="1" xr3:uid="{412CCAB8-75C1-48A7-937E-75F87090C352}" name="最新" dataDxfId="17">
      <calculatedColumnFormula>VLOOKUP(MAX(介入前後計算[A年月日]),介入前後計算[[年月日]:[B_eGFR]],2,FALSE)</calculatedColumnFormula>
    </tableColumn>
    <tableColumn id="2" xr3:uid="{EA26D641-58BA-4AD8-91AA-3E98588CFA1B}" name="1回前" dataDxfId="16">
      <calculatedColumnFormula>IFERROR(VLOOKUP(LARGE(介入前後計算[A年月日],2),介入前後計算[[年月日]:[B_eGFR]],2,FALSE),"")</calculatedColumnFormula>
    </tableColumn>
    <tableColumn id="3" xr3:uid="{12D65272-D618-4938-BEDD-BEC00CB7C9CC}" name="最古" dataDxfId="15">
      <calculatedColumnFormula>VLOOKUP(MIN(介入前後計算[A年月日]),介入前後計算[[年月日]:[B_eGFR]],2,FALSE)</calculatedColumnFormula>
    </tableColumn>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A8B44AA-4741-4931-AF9F-52E324C6F45B}" name="前期日時整理" displayName="前期日時整理" ref="AK30:AM31" totalsRowShown="0" headerRowDxfId="14" dataDxfId="13">
  <tableColumns count="3">
    <tableColumn id="1" xr3:uid="{9381142A-E04F-41CE-B738-174F2582B10E}" name="最新" dataDxfId="12">
      <calculatedColumnFormula>MAX(介入前後計算[A年月日])</calculatedColumnFormula>
    </tableColumn>
    <tableColumn id="2" xr3:uid="{99146758-213E-48A4-B30C-F1657C3F928B}" name="1回前" dataDxfId="11">
      <calculatedColumnFormula>IFERROR(LARGE(介入前後計算[A年月日],2),"")</calculatedColumnFormula>
    </tableColumn>
    <tableColumn id="3" xr3:uid="{418624E3-F8EE-4198-B2D0-14069140B8F0}" name="最古" dataDxfId="10">
      <calculatedColumnFormula>MIN(介入前後計算[A年月日])</calculatedColumnFormula>
    </tableColumn>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378273-B305-452E-8181-56D79D26E470}" name="後期eGFR整理" displayName="後期eGFR整理" ref="AK35:AM36" totalsRowShown="0" headerRowDxfId="9" dataDxfId="8">
  <tableColumns count="3">
    <tableColumn id="1" xr3:uid="{FE294AFD-43A9-4854-BAD0-9BB0A48348A9}" name="最新" dataDxfId="7">
      <calculatedColumnFormula>VLOOKUP(MAX(介入前後計算[B年月日]),介入前後計算[[年月日]:[B_eGFR]],3,FALSE)</calculatedColumnFormula>
    </tableColumn>
    <tableColumn id="2" xr3:uid="{F05D70BC-44D1-42FC-A5F9-3312F9060B2D}" name="1回前" dataDxfId="6">
      <calculatedColumnFormula>IFERROR(VLOOKUP(LARGE(介入前後計算[B年月日],2),介入前後計算[[年月日]:[B_eGFR]],3,FALSE),"")</calculatedColumnFormula>
    </tableColumn>
    <tableColumn id="3" xr3:uid="{C2379987-0BD1-4000-9263-5CDD741F09B4}" name="最古" dataDxfId="5">
      <calculatedColumnFormula>VLOOKUP(MIN(介入前後計算[B年月日]),介入前後計算[[年月日]:[B_eGFR]],3,FALSE)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90A10D4-D717-4B6E-8E61-ED88E8E28E4D}" name="後期日時整理" displayName="後期日時整理" ref="AK40:AM41" totalsRowShown="0" headerRowDxfId="4" dataDxfId="3">
  <tableColumns count="3">
    <tableColumn id="1" xr3:uid="{2BC0B2CF-9B6C-4B96-936B-A4EA10DB4170}" name="最新" dataDxfId="2">
      <calculatedColumnFormula>MAX(介入前後計算[B年月日])</calculatedColumnFormula>
    </tableColumn>
    <tableColumn id="2" xr3:uid="{92B57997-71F1-4C23-A80F-490CF5EF0C6B}" name="1回前" dataDxfId="1">
      <calculatedColumnFormula>IFERROR(LARGE(介入前後計算[B年月日],2),"")</calculatedColumnFormula>
    </tableColumn>
    <tableColumn id="3" xr3:uid="{703EF897-B437-4A5F-895C-0E4BA50D054E}" name="最古" dataDxfId="0">
      <calculatedColumnFormula>MIN(介入前後計算[B年月日])</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CEA481A-50FE-466E-8B68-6AF335D139DB}" name="介入開始" displayName="介入開始" ref="C6:G7" totalsRowShown="0" headerRowDxfId="102" dataDxfId="101">
  <autoFilter ref="C6:G7" xr:uid="{B678632E-66EB-442F-AFAD-7E196760B4EF}">
    <filterColumn colId="0" hiddenButton="1"/>
    <filterColumn colId="1" hiddenButton="1"/>
    <filterColumn colId="2" hiddenButton="1"/>
    <filterColumn colId="3" hiddenButton="1"/>
    <filterColumn colId="4" hiddenButton="1"/>
  </autoFilter>
  <tableColumns count="5">
    <tableColumn id="1" xr3:uid="{E9C7BB0F-0764-4869-A111-875E7EC0BD6D}" name="元号" dataDxfId="100"/>
    <tableColumn id="2" xr3:uid="{2DEEF5CE-29B4-407E-BB4A-ABB5B2A07729}" name="和暦年" dataDxfId="99"/>
    <tableColumn id="3" xr3:uid="{80821C73-04AE-4A06-987F-07995ACDE875}" name="（西暦年）" dataDxfId="98"/>
    <tableColumn id="4" xr3:uid="{3230F75A-B0B0-4A43-8EAA-A9510930F307}" name="月" dataDxfId="97"/>
    <tableColumn id="5" xr3:uid="{46F0EFF8-92B0-44CE-8B8C-E2B8EE3D3FD8}" name="日" dataDxfId="96"/>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94DCEE-983E-48E7-ABB1-3B89076C5E1E}" name="グラフ用①" displayName="グラフ用①" ref="X10:Z130" totalsRowShown="0" headerRowDxfId="87" dataDxfId="86">
  <tableColumns count="3">
    <tableColumn id="1" xr3:uid="{9BFE55E9-D1EA-4812-B3B7-7A68951575ED}" name="番号" dataDxfId="85"/>
    <tableColumn id="2" xr3:uid="{88837191-0337-43DB-BF89-687DCBE4E069}" name="年月日" dataDxfId="84">
      <calculatedColumnFormula>上詰昇順①[年月日]</calculatedColumnFormula>
    </tableColumn>
    <tableColumn id="3" xr3:uid="{604F31FA-BAD8-4923-BC0C-2AE9EFEAEF20}" name="eGFR" dataDxfId="83">
      <calculatedColumnFormula>上詰昇順①[対応eGFR]</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5B59E3A-549D-463E-80EE-C3665303147D}" name="暦調整" displayName="暦調整" ref="B10:H130" totalsRowShown="0" headerRowDxfId="82">
  <tableColumns count="7">
    <tableColumn id="1" xr3:uid="{41519E88-9C1E-45FE-8ABE-07EDDF2030BF}" name="番号" dataDxfId="81"/>
    <tableColumn id="5" xr3:uid="{DE28A036-A43E-4425-A0FE-662F82BF64DA}" name="元号和暦年" dataDxfId="80">
      <calculatedColumnFormula>IF(OR(入力1[[#This Row],[元号]]="",入力1[[#This Row],[和暦年]]=""),"",入力1[[#This Row],[元号]]&amp;入力1[[#This Row],[和暦年]]&amp;"年")</calculatedColumnFormula>
    </tableColumn>
    <tableColumn id="2" xr3:uid="{D2F82139-058F-4EE2-BC9B-AD2803918058}" name="西暦年（再掲）" dataDxfId="79">
      <calculatedColumnFormula>IF(暦調整[[#This Row],[元号和暦年]]&lt;&gt;"","",IF(入力1[[#This Row],[（西暦年）]]&lt;&gt;"",入力1[[#This Row],[（西暦年）]]&amp;"年",""))</calculatedColumnFormula>
    </tableColumn>
    <tableColumn id="7" xr3:uid="{117B9E91-CC4A-49EA-8A0D-6DE89BA1F201}" name="年" dataDxfId="78">
      <calculatedColumnFormula>IF(AND(暦調整[[#This Row],[元号和暦年]]="",暦調整[[#This Row],[西暦年（再掲）]]=""),"",IF(暦調整[[#This Row],[元号和暦年]]&lt;&gt;"",暦調整[元号和暦年],暦調整[西暦年（再掲）]))</calculatedColumnFormula>
    </tableColumn>
    <tableColumn id="3" xr3:uid="{3094663D-7BA0-44A8-9979-42900423B958}" name="年月日合成" dataDxfId="77">
      <calculatedColumnFormula>IF(暦調整[[#This Row],[年]]="","",DATEVALUE(暦調整[[#This Row],[年]]&amp;IF(入力1[[#This Row],[月]]="","1月",入力1[[#This Row],[月]]&amp;"月")&amp;IF(入力1[[#This Row],[日]]="","1日",入力1[[#This Row],[日]]&amp;"日")))</calculatedColumnFormula>
    </tableColumn>
    <tableColumn id="4" xr3:uid="{6755C212-10A6-4898-A5CD-A22848100012}" name="eGFR（再掲）" dataDxfId="76">
      <calculatedColumnFormula>IF(入力1[[#This Row],[eGFR]]="","",入力1[eGFR])</calculatedColumnFormula>
    </tableColumn>
    <tableColumn id="6" xr3:uid="{1AB47AF2-A30A-41EA-BF4C-863BDE1BF0B1}" name="尿定性（再掲）" dataDxfId="75">
      <calculatedColumnFormula>IF(入力1[[#This Row],[尿蛋白定性]]="","",入力1[尿蛋白定性])</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B0E1E3-3A48-4D3A-AC9E-939DA47EB0FB}" name="回帰式" displayName="回帰式" ref="AK10:AL11" totalsRowShown="0" headerRowDxfId="74" dataDxfId="73">
  <autoFilter ref="AK10:AL11" xr:uid="{7D540AA5-A8A6-4C65-8209-9EF24D73D001}">
    <filterColumn colId="0" hiddenButton="1"/>
    <filterColumn colId="1" hiddenButton="1"/>
  </autoFilter>
  <tableColumns count="2">
    <tableColumn id="1" xr3:uid="{67F07719-F857-4E6D-B119-2BB50DD9D9F4}" name="傾き" dataDxfId="72">
      <calculatedColumnFormula>IFERROR(SLOPE(グラフ用①[eGFR],グラフ用①[年月日]),"")</calculatedColumnFormula>
    </tableColumn>
    <tableColumn id="2" xr3:uid="{9292A261-5896-4F13-986E-9C92123A63B5}" name="切片" dataDxfId="71">
      <calculatedColumnFormula>IFERROR(INTERCEPT(グラフ用①[eGFR],グラフ用①[年月日]),"")</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C42027D-5305-4AE9-AB3D-F83BABCCB4F2}" name="eGFR整理" displayName="eGFR整理" ref="AK15:AM16" totalsRowShown="0" headerRowDxfId="70" dataDxfId="69">
  <autoFilter ref="AK15:AM16" xr:uid="{B6A7A34C-7DCD-4008-9FE6-8341EDB1AF19}">
    <filterColumn colId="0" hiddenButton="1"/>
    <filterColumn colId="1" hiddenButton="1"/>
    <filterColumn colId="2" hiddenButton="1"/>
  </autoFilter>
  <tableColumns count="3">
    <tableColumn id="1" xr3:uid="{5940A4CF-C4F0-40BF-B7C4-A38DE77F3C39}" name="最新" dataDxfId="68">
      <calculatedColumnFormula>VLOOKUP(MAX(グラフ用①[年月日]),グラフ用①[[年月日]:[eGFR]],2,FALSE)</calculatedColumnFormula>
    </tableColumn>
    <tableColumn id="2" xr3:uid="{92E081DE-1B0D-48D8-A8AA-C551A427736C}" name="1回前" dataDxfId="67">
      <calculatedColumnFormula>IFERROR(VLOOKUP(LARGE(グラフ用①[年月日],2),グラフ用①[[年月日]:[eGFR]],2,FALSE),"")</calculatedColumnFormula>
    </tableColumn>
    <tableColumn id="3" xr3:uid="{778DBAB4-EBF4-4057-9B5F-89D6FC049A12}" name="最古" dataDxfId="66">
      <calculatedColumnFormula>VLOOKUP(MIN(グラフ用①[年月日]),グラフ用①[[年月日]:[eGFR]],2,FALSE)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05ED2E-B127-42BB-AF3C-C2A4BE138933}" name="日時整理" displayName="日時整理" ref="AK20:AM21" totalsRowShown="0" headerRowDxfId="65" dataDxfId="64">
  <autoFilter ref="AK20:AM21" xr:uid="{38EF3D65-5F20-4F6B-9831-89C1D357CD27}">
    <filterColumn colId="0" hiddenButton="1"/>
    <filterColumn colId="1" hiddenButton="1"/>
    <filterColumn colId="2" hiddenButton="1"/>
  </autoFilter>
  <tableColumns count="3">
    <tableColumn id="1" xr3:uid="{26DA30CC-F3C6-4E58-8468-5A2126F24C09}" name="最新" dataDxfId="63">
      <calculatedColumnFormula>MAX(グラフ用①[年月日])</calculatedColumnFormula>
    </tableColumn>
    <tableColumn id="2" xr3:uid="{368B3CBA-B3D2-41E8-BEB8-16709BD3C2E2}" name="1回前" dataDxfId="62">
      <calculatedColumnFormula>IFERROR(LARGE(グラフ用①[年月日],2),"")</calculatedColumnFormula>
    </tableColumn>
    <tableColumn id="3" xr3:uid="{C29F2B81-C6BF-4481-8B12-9710412118A5}" name="最古" dataDxfId="61">
      <calculatedColumnFormula>MIN(グラフ用①[年月日])</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437246-74DF-496A-AA97-05C8B9DED350}" name="全期間の計算" displayName="全期間の計算" ref="AP10:AU11" totalsRowShown="0">
  <autoFilter ref="AP10:AU11" xr:uid="{84C4CEC6-DFED-4C4F-BC10-2DAF3EEC3375}">
    <filterColumn colId="0" hiddenButton="1"/>
    <filterColumn colId="1" hiddenButton="1"/>
    <filterColumn colId="2" hiddenButton="1"/>
    <filterColumn colId="3" hiddenButton="1"/>
    <filterColumn colId="4" hiddenButton="1"/>
    <filterColumn colId="5" hiddenButton="1"/>
  </autoFilter>
  <tableColumns count="6">
    <tableColumn id="1" xr3:uid="{06975E23-5630-4B39-8E0B-F559F7A26750}" name="年間eGFR変化値">
      <calculatedColumnFormula>IF(回帰式[傾き]="","",回帰式[傾き]*365)</calculatedColumnFormula>
    </tableColumn>
    <tableColumn id="2" xr3:uid="{0E549A68-AA93-4629-BBC2-197B915E3D37}" name="eGFR変化率年平均（直近2時点）">
      <calculatedColumnFormula>IFERROR((eGFR整理[最新]-eGFR整理[1回前])/eGFR整理[1回前]/(ABS(日時整理[最新]-日時整理[1回前])/365),"")</calculatedColumnFormula>
    </tableColumn>
    <tableColumn id="3" xr3:uid="{94A8DFEE-6759-4BB2-8049-B3AC834C93C3}" name="eGFR変化率年平均（最古/最新2時点）">
      <calculatedColumnFormula>IFERROR((eGFR整理[最新]-eGFR整理[最古])/eGFR整理[最古]/(ABS(日時整理[最新]-日時整理[最古])/365),"")</calculatedColumnFormula>
    </tableColumn>
    <tableColumn id="4" xr3:uid="{1DDED4C2-3B7A-4CB6-B774-AEEE39C6D169}" name="eGFR3年後予測値">
      <calculatedColumnFormula>IFERROR(回帰式[切片]+回帰式[傾き]*(日時整理[最新]+365*3),"")</calculatedColumnFormula>
    </tableColumn>
    <tableColumn id="5" xr3:uid="{EB9DA000-B208-466F-BD78-89F03CAF01EA}" name="eGFR30推定シリアル値">
      <calculatedColumnFormula>IFERROR((30-回帰式[切片])/回帰式[傾き],"")</calculatedColumnFormula>
    </tableColumn>
    <tableColumn id="6" xr3:uid="{2138DE99-5C54-4E39-A333-11372AE4F496}" name="eGFR10推定シリアル値">
      <calculatedColumnFormula>IFERROR((10-回帰式[切片])/回帰式[傾き],"")</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drawing" Target="../drawings/drawing6.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6.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8ABC1-4BEC-4E00-849C-F0F8B26CA859}">
  <sheetPr codeName="Sheet1">
    <tabColor rgb="FFFFC000"/>
    <pageSetUpPr fitToPage="1"/>
  </sheetPr>
  <dimension ref="A2:E9"/>
  <sheetViews>
    <sheetView showGridLines="0" showRowColHeaders="0" tabSelected="1" zoomScale="80" zoomScaleNormal="80" workbookViewId="0"/>
  </sheetViews>
  <sheetFormatPr defaultRowHeight="18" x14ac:dyDescent="0.45"/>
  <cols>
    <col min="2" max="2" width="96.296875" customWidth="1"/>
  </cols>
  <sheetData>
    <row r="2" spans="1:5" ht="58.2" x14ac:dyDescent="0.45">
      <c r="B2" s="60" t="s">
        <v>119</v>
      </c>
      <c r="C2" s="61"/>
      <c r="D2" s="61"/>
      <c r="E2" s="61"/>
    </row>
    <row r="3" spans="1:5" ht="17.55" customHeight="1" x14ac:dyDescent="0.45"/>
    <row r="4" spans="1:5" ht="26.4" x14ac:dyDescent="0.45">
      <c r="A4" s="32"/>
      <c r="B4" s="33" t="s">
        <v>62</v>
      </c>
    </row>
    <row r="5" spans="1:5" ht="36" x14ac:dyDescent="0.45">
      <c r="A5" s="32"/>
      <c r="B5" s="34" t="s">
        <v>63</v>
      </c>
    </row>
    <row r="6" spans="1:5" ht="36" x14ac:dyDescent="0.45">
      <c r="A6" s="32"/>
      <c r="B6" s="62" t="s">
        <v>123</v>
      </c>
    </row>
    <row r="7" spans="1:5" ht="36" x14ac:dyDescent="0.45">
      <c r="A7" s="32"/>
      <c r="B7" s="63" t="s">
        <v>124</v>
      </c>
    </row>
    <row r="8" spans="1:5" ht="19.5" customHeight="1" x14ac:dyDescent="0.45">
      <c r="B8" s="59"/>
    </row>
    <row r="9" spans="1:5" ht="49.5" customHeight="1" x14ac:dyDescent="0.25">
      <c r="B9" s="31" t="s">
        <v>120</v>
      </c>
    </row>
  </sheetData>
  <sheetProtection algorithmName="SHA-512" hashValue="lHqsQZaAK12aOsNF675r8xPSU/gguicEtdTmUe0d59Xr6Do8rXllv22zuFSsUMdcshMsIDQNHrzt5b87qpnqsA==" saltValue="l32w6lAZofRYTUA4CMzVsQ==" spinCount="100000" sheet="1" objects="1" scenarios="1"/>
  <phoneticPr fontId="1"/>
  <pageMargins left="0.19685039370078741" right="0.19685039370078741" top="0" bottom="0" header="0" footer="0"/>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C0DC7-CC6E-44C9-B3BF-C8E969A2E35F}">
  <sheetPr codeName="Sheet2">
    <tabColor theme="9" tint="0.79998168889431442"/>
    <pageSetUpPr fitToPage="1"/>
  </sheetPr>
  <dimension ref="B84"/>
  <sheetViews>
    <sheetView showGridLines="0" showRowColHeaders="0" zoomScale="80" zoomScaleNormal="80" workbookViewId="0"/>
  </sheetViews>
  <sheetFormatPr defaultRowHeight="18" x14ac:dyDescent="0.45"/>
  <sheetData>
    <row r="84" spans="2:2" x14ac:dyDescent="0.45">
      <c r="B84" t="s">
        <v>121</v>
      </c>
    </row>
  </sheetData>
  <sheetProtection algorithmName="SHA-512" hashValue="JplyI3JIMrStB+QN5IoSFKInRjiVMma+rf5T8MCNMO7jLuOeW2Q3q7KcGbToGoER6xTin6wKq3PvBO2+wdQSpg==" saltValue="7baP/KGjP6iqOm8585wwEQ==" spinCount="100000" sheet="1" objects="1" scenarios="1"/>
  <phoneticPr fontId="1"/>
  <printOptions horizontalCentered="1"/>
  <pageMargins left="0" right="0" top="0" bottom="0" header="0" footer="0"/>
  <pageSetup paperSize="8"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E0EC-7C72-442B-B468-AFFE57E9CAD1}">
  <sheetPr codeName="Sheet3">
    <tabColor theme="4" tint="0.79998168889431442"/>
    <pageSetUpPr fitToPage="1"/>
  </sheetPr>
  <dimension ref="B2:O318"/>
  <sheetViews>
    <sheetView showGridLines="0" zoomScale="57" zoomScaleNormal="57" workbookViewId="0"/>
  </sheetViews>
  <sheetFormatPr defaultRowHeight="18" x14ac:dyDescent="0.45"/>
  <cols>
    <col min="2" max="2" width="7.796875" customWidth="1"/>
    <col min="3" max="3" width="5.19921875" bestFit="1" customWidth="1"/>
    <col min="4" max="4" width="7" bestFit="1" customWidth="1"/>
    <col min="5" max="5" width="10.69921875" bestFit="1" customWidth="1"/>
    <col min="6" max="6" width="5" customWidth="1"/>
    <col min="7" max="7" width="3.3984375" bestFit="1" customWidth="1"/>
    <col min="8" max="8" width="6.19921875" bestFit="1" customWidth="1"/>
    <col min="9" max="9" width="10.59765625" bestFit="1" customWidth="1"/>
    <col min="10" max="10" width="5" customWidth="1"/>
    <col min="11" max="11" width="14.296875" bestFit="1" customWidth="1"/>
    <col min="12" max="12" width="19.59765625" bestFit="1" customWidth="1"/>
    <col min="13" max="13" width="17" customWidth="1"/>
    <col min="14" max="14" width="17.09765625" customWidth="1"/>
    <col min="15" max="15" width="17" customWidth="1"/>
  </cols>
  <sheetData>
    <row r="2" spans="2:15" x14ac:dyDescent="0.45">
      <c r="K2" t="s">
        <v>121</v>
      </c>
    </row>
    <row r="3" spans="2:15" ht="18.600000000000001" thickBot="1" x14ac:dyDescent="0.5">
      <c r="L3" s="1"/>
      <c r="M3" s="1"/>
    </row>
    <row r="4" spans="2:15" ht="18.600000000000001" thickBot="1" x14ac:dyDescent="0.5">
      <c r="B4" s="25" t="s">
        <v>0</v>
      </c>
      <c r="C4" s="26"/>
      <c r="D4" s="66" t="s">
        <v>50</v>
      </c>
      <c r="E4" s="67"/>
      <c r="M4" s="1"/>
    </row>
    <row r="5" spans="2:15" x14ac:dyDescent="0.45">
      <c r="B5" s="36"/>
      <c r="C5" s="37"/>
      <c r="D5" s="38"/>
      <c r="E5" s="30"/>
      <c r="M5" s="1"/>
    </row>
    <row r="6" spans="2:15" x14ac:dyDescent="0.45">
      <c r="B6" s="68" t="s">
        <v>65</v>
      </c>
      <c r="C6" s="45" t="s">
        <v>5</v>
      </c>
      <c r="D6" s="46" t="s">
        <v>6</v>
      </c>
      <c r="E6" s="48" t="s">
        <v>7</v>
      </c>
      <c r="F6" s="48" t="s">
        <v>8</v>
      </c>
      <c r="G6" s="45" t="s">
        <v>9</v>
      </c>
      <c r="M6" s="1"/>
    </row>
    <row r="7" spans="2:15" x14ac:dyDescent="0.45">
      <c r="B7" s="68"/>
      <c r="C7" s="44"/>
      <c r="D7" s="47"/>
      <c r="E7" s="49">
        <v>2019</v>
      </c>
      <c r="F7" s="49">
        <v>1</v>
      </c>
      <c r="G7" s="44"/>
      <c r="M7" s="1"/>
    </row>
    <row r="8" spans="2:15" x14ac:dyDescent="0.45">
      <c r="K8" s="10" t="s">
        <v>2</v>
      </c>
    </row>
    <row r="9" spans="2:15" x14ac:dyDescent="0.45">
      <c r="B9" s="11" t="s">
        <v>1</v>
      </c>
      <c r="K9" s="52" t="s">
        <v>96</v>
      </c>
      <c r="L9" s="53"/>
      <c r="M9" s="52" t="s">
        <v>93</v>
      </c>
      <c r="N9" s="52" t="s">
        <v>94</v>
      </c>
      <c r="O9" s="52" t="s">
        <v>95</v>
      </c>
    </row>
    <row r="10" spans="2:15" x14ac:dyDescent="0.45">
      <c r="B10" s="1" t="s">
        <v>4</v>
      </c>
      <c r="C10" s="1" t="s">
        <v>5</v>
      </c>
      <c r="D10" s="1" t="s">
        <v>6</v>
      </c>
      <c r="E10" s="1" t="s">
        <v>7</v>
      </c>
      <c r="F10" s="1" t="s">
        <v>8</v>
      </c>
      <c r="G10" s="1" t="s">
        <v>9</v>
      </c>
      <c r="H10" s="1" t="s">
        <v>10</v>
      </c>
      <c r="I10" s="1" t="s">
        <v>11</v>
      </c>
      <c r="J10" s="1"/>
      <c r="K10" s="52" t="s">
        <v>12</v>
      </c>
      <c r="L10" s="50" t="s">
        <v>13</v>
      </c>
      <c r="M10" s="4">
        <f ca="1">IFERROR(IF(全期間の計算[年間eGFR変化値]&lt;0,全期間の計算[年間eGFR変化値],"減少なし"),"")</f>
        <v>-6.0738675497269794</v>
      </c>
      <c r="N10" s="4">
        <f ca="1">IFERROR(IF(前期の計算[年間eGFR変化値]&lt;0,前期の計算[年間eGFR変化値],"減少なし"),"")</f>
        <v>-8.1855809156065682</v>
      </c>
      <c r="O10" s="4">
        <f ca="1">IFERROR(IF(後期の計算[年間eGFR変化値]&lt;0,後期の計算[年間eGFR変化値],"減少なし"),"")</f>
        <v>-1.5543862645629165</v>
      </c>
    </row>
    <row r="11" spans="2:15" x14ac:dyDescent="0.45">
      <c r="B11" s="2">
        <v>1</v>
      </c>
      <c r="C11" s="13"/>
      <c r="D11" s="14"/>
      <c r="E11" s="19">
        <v>2015</v>
      </c>
      <c r="F11" s="22">
        <v>4</v>
      </c>
      <c r="G11" s="22"/>
      <c r="H11" s="22">
        <v>70</v>
      </c>
      <c r="I11" s="22" t="s">
        <v>60</v>
      </c>
      <c r="K11" s="64" t="s">
        <v>14</v>
      </c>
      <c r="L11" s="51" t="s">
        <v>15</v>
      </c>
      <c r="M11" s="5">
        <f ca="1">IFERROR(全期間の計算[eGFR変化率年平均（直近2時点）],"")</f>
        <v>-3.6318407960199008E-2</v>
      </c>
      <c r="N11" s="5">
        <f ca="1">IFERROR(前期の計算[eGFR変化率年平均（直近2時点）],"")</f>
        <v>-0.18481012658227847</v>
      </c>
      <c r="O11" s="5">
        <f ca="1">IFERROR(後期の計算[eGFR変化率年平均（直近2時点）],"")</f>
        <v>-3.6318407960199008E-2</v>
      </c>
    </row>
    <row r="12" spans="2:15" x14ac:dyDescent="0.45">
      <c r="B12" s="2">
        <v>2</v>
      </c>
      <c r="C12" s="15"/>
      <c r="D12" s="16"/>
      <c r="E12" s="20">
        <v>2016</v>
      </c>
      <c r="F12" s="22">
        <v>5</v>
      </c>
      <c r="G12" s="22"/>
      <c r="H12" s="22">
        <v>60</v>
      </c>
      <c r="I12" s="22" t="s">
        <v>61</v>
      </c>
      <c r="K12" s="65"/>
      <c r="L12" s="51" t="s">
        <v>18</v>
      </c>
      <c r="M12" s="5">
        <f ca="1">IFERROR(全期間の計算[eGFR変化率年平均（最古/最新2時点）],"")</f>
        <v>-8.1659936701953512E-2</v>
      </c>
      <c r="N12" s="5">
        <f ca="1">IFERROR(前期の計算[eGFR変化率年平均（最古/最新2時点）],"")</f>
        <v>-0.12040091347373763</v>
      </c>
      <c r="O12" s="5">
        <f ca="1">IFERROR(後期の計算[eGFR変化率年平均（最古/最新2時点）],"")</f>
        <v>-5.2669552669552672E-2</v>
      </c>
    </row>
    <row r="13" spans="2:15" x14ac:dyDescent="0.45">
      <c r="B13" s="2">
        <v>3</v>
      </c>
      <c r="C13" s="15"/>
      <c r="D13" s="16"/>
      <c r="E13" s="20">
        <v>2017</v>
      </c>
      <c r="F13" s="22">
        <v>4</v>
      </c>
      <c r="G13" s="22"/>
      <c r="H13" s="22">
        <v>55</v>
      </c>
      <c r="I13" s="22" t="s">
        <v>117</v>
      </c>
      <c r="K13" s="52" t="s">
        <v>19</v>
      </c>
      <c r="L13" s="51" t="s">
        <v>20</v>
      </c>
      <c r="M13" s="4">
        <f ca="1">IFERROR(IF(全期間の計算[eGFR3年後予測値]&lt;0,0,全期間の計算[eGFR3年後予測値]),"")</f>
        <v>3.8706778368666619</v>
      </c>
      <c r="N13" s="4">
        <f ca="1">IFERROR(IF(前期の計算[eGFR3年後予測値]&lt;0,0,前期の計算[eGFR3年後予測値]),"")</f>
        <v>0</v>
      </c>
      <c r="O13" s="4">
        <f ca="1">IFERROR(IF(後期の計算[eGFR3年後予測値]&lt;0,0,後期の計算[eGFR3年後予測値]),"")</f>
        <v>23.438188977502847</v>
      </c>
    </row>
    <row r="14" spans="2:15" x14ac:dyDescent="0.45">
      <c r="B14" s="2">
        <v>4</v>
      </c>
      <c r="C14" s="15"/>
      <c r="D14" s="16"/>
      <c r="E14" s="20">
        <v>2018</v>
      </c>
      <c r="F14" s="22">
        <v>5</v>
      </c>
      <c r="G14" s="22"/>
      <c r="H14" s="22">
        <v>44</v>
      </c>
      <c r="I14" s="22" t="s">
        <v>117</v>
      </c>
      <c r="K14" s="64" t="s">
        <v>38</v>
      </c>
      <c r="L14" s="51" t="s">
        <v>21</v>
      </c>
      <c r="M14" s="6">
        <f ca="1">IFERROR(IF(OR(回帰式[傾き]&gt;=0,DATE(2010,1,1)&gt;全期間の計算[eGFR30推定シリアル値]),"予測不可",全期間の計算[eGFR30推定シリアル値]),"")</f>
        <v>44237.797404789912</v>
      </c>
      <c r="N14" s="6">
        <f ca="1">IFERROR(IF(OR(前期の計算[年間eGFR変化値]&gt;=0,DATE(2010,1,1)&gt;前期の計算[eGFR30推定シリアル値]),"予測不可",前期の計算[eGFR30推定シリアル値]),"")</f>
        <v>43873.343968595014</v>
      </c>
      <c r="O14" s="6">
        <f ca="1">IFERROR(IF(OR(後期の計算[年間eGFR変化値]&gt;=0,DATE(2010,1,1)&gt;後期の計算[eGFR30推定シリアル値]),"予測不可",後期の計算[eGFR30推定シリアル値]),"")</f>
        <v>44267.15968391233</v>
      </c>
    </row>
    <row r="15" spans="2:15" x14ac:dyDescent="0.45">
      <c r="B15" s="2">
        <v>5</v>
      </c>
      <c r="C15" s="15"/>
      <c r="D15" s="16"/>
      <c r="E15" s="20">
        <v>2019</v>
      </c>
      <c r="F15" s="22">
        <v>3</v>
      </c>
      <c r="G15" s="22"/>
      <c r="H15" s="22">
        <v>35</v>
      </c>
      <c r="I15" s="22" t="s">
        <v>61</v>
      </c>
      <c r="K15" s="65"/>
      <c r="L15" s="51" t="s">
        <v>49</v>
      </c>
      <c r="M15" s="6">
        <f ca="1">IFERROR(IF(OR(回帰式[傾き]&gt;=0,DATE(2010,1,1)&gt;全期間の計算[eGFR10推定シリアル値]),"予測不可",全期間の計算[eGFR10推定シリアル値]),"")</f>
        <v>45439.667537820409</v>
      </c>
      <c r="N15" s="6">
        <f ca="1">IFERROR(IF(OR(前期の計算[年間eGFR変化値]&gt;=0,DATE(2010,1,1)&gt;前期の計算[eGFR10推定シリアル値]),"予測不可",前期の計算[eGFR10推定シリアル値]),"")</f>
        <v>44765.156055637228</v>
      </c>
      <c r="O15" s="6">
        <f ca="1">IFERROR(IF(OR(後期の計算[年間eGFR変化値]&gt;=0,DATE(2010,1,1)&gt;後期の計算[eGFR10推定シリアル値]),"予測不可",後期の計算[eGFR10推定シリアル値]),"")</f>
        <v>48963.547040405545</v>
      </c>
    </row>
    <row r="16" spans="2:15" x14ac:dyDescent="0.45">
      <c r="B16" s="2">
        <v>6</v>
      </c>
      <c r="C16" s="15"/>
      <c r="D16" s="16"/>
      <c r="E16" s="20">
        <v>2020</v>
      </c>
      <c r="F16" s="22">
        <v>6</v>
      </c>
      <c r="G16" s="22"/>
      <c r="H16" s="22">
        <v>28</v>
      </c>
      <c r="I16" s="22" t="s">
        <v>61</v>
      </c>
    </row>
    <row r="17" spans="2:13" x14ac:dyDescent="0.45">
      <c r="B17" s="2">
        <v>7</v>
      </c>
      <c r="C17" s="15"/>
      <c r="D17" s="16"/>
      <c r="E17" s="20">
        <v>2021</v>
      </c>
      <c r="F17" s="22">
        <v>7</v>
      </c>
      <c r="G17" s="22"/>
      <c r="H17" s="22">
        <v>30</v>
      </c>
      <c r="I17" s="22" t="s">
        <v>61</v>
      </c>
      <c r="K17" s="10" t="s">
        <v>3</v>
      </c>
    </row>
    <row r="18" spans="2:13" x14ac:dyDescent="0.45">
      <c r="B18" s="2">
        <v>8</v>
      </c>
      <c r="C18" s="15"/>
      <c r="D18" s="16"/>
      <c r="E18" s="20">
        <v>2022</v>
      </c>
      <c r="F18" s="22">
        <v>6</v>
      </c>
      <c r="G18" s="22"/>
      <c r="H18" s="22">
        <v>29</v>
      </c>
      <c r="I18" s="22" t="s">
        <v>60</v>
      </c>
      <c r="K18" s="1" t="s">
        <v>46</v>
      </c>
      <c r="L18" s="1" t="s">
        <v>16</v>
      </c>
      <c r="M18" s="1" t="s">
        <v>17</v>
      </c>
    </row>
    <row r="19" spans="2:13" x14ac:dyDescent="0.45">
      <c r="B19" s="2">
        <v>9</v>
      </c>
      <c r="C19" s="15"/>
      <c r="D19" s="16"/>
      <c r="E19" s="20"/>
      <c r="F19" s="22"/>
      <c r="G19" s="22"/>
      <c r="H19" s="22"/>
      <c r="I19" s="22"/>
      <c r="K19" s="1">
        <v>1</v>
      </c>
      <c r="L19" s="3">
        <f ca="1">IF(腎症病期[[#This Row],[腎症病期]]="","",INDEX(グラフ用②[年月日],腎症病期[[#This Row],[古い順]],1))</f>
        <v>42095</v>
      </c>
      <c r="M19" s="1" t="str">
        <f>INDEX(グラフ用②[最終判定②],腎症病期[[#This Row],[古い順]],1)</f>
        <v>第1期(腎症前期)</v>
      </c>
    </row>
    <row r="20" spans="2:13" x14ac:dyDescent="0.45">
      <c r="B20" s="2">
        <v>10</v>
      </c>
      <c r="C20" s="15"/>
      <c r="D20" s="16"/>
      <c r="E20" s="20"/>
      <c r="F20" s="22"/>
      <c r="G20" s="22"/>
      <c r="H20" s="22"/>
      <c r="I20" s="22"/>
      <c r="K20" s="1">
        <v>2</v>
      </c>
      <c r="L20" s="3">
        <f>INDEX(グラフ用②[年月日],腎症病期[[#This Row],[古い順]],1)</f>
        <v>42491</v>
      </c>
      <c r="M20" s="1" t="str">
        <f>INDEX(グラフ用②[最終判定②],腎症病期[[#This Row],[古い順]],1)</f>
        <v>第2期(早期腎症期)</v>
      </c>
    </row>
    <row r="21" spans="2:13" x14ac:dyDescent="0.45">
      <c r="B21" s="2">
        <v>11</v>
      </c>
      <c r="C21" s="15"/>
      <c r="D21" s="16"/>
      <c r="E21" s="20"/>
      <c r="F21" s="22"/>
      <c r="G21" s="22"/>
      <c r="H21" s="22"/>
      <c r="I21" s="22"/>
      <c r="K21" s="1">
        <v>3</v>
      </c>
      <c r="L21" s="3">
        <f>INDEX(グラフ用②[年月日],腎症病期[[#This Row],[古い順]],1)</f>
        <v>42826</v>
      </c>
      <c r="M21" s="1" t="str">
        <f>INDEX(グラフ用②[最終判定②],腎症病期[[#This Row],[古い順]],1)</f>
        <v>第3期(顕性腎症期)</v>
      </c>
    </row>
    <row r="22" spans="2:13" x14ac:dyDescent="0.45">
      <c r="B22" s="2">
        <v>12</v>
      </c>
      <c r="C22" s="15"/>
      <c r="D22" s="16"/>
      <c r="E22" s="20"/>
      <c r="F22" s="22"/>
      <c r="G22" s="22"/>
      <c r="H22" s="22"/>
      <c r="I22" s="22"/>
      <c r="K22" s="1">
        <v>4</v>
      </c>
      <c r="L22" s="3">
        <f>INDEX(グラフ用②[年月日],腎症病期[[#This Row],[古い順]],1)</f>
        <v>43221</v>
      </c>
      <c r="M22" s="1" t="str">
        <f>INDEX(グラフ用②[最終判定②],腎症病期[[#This Row],[古い順]],1)</f>
        <v>第3期(顕性腎症期)</v>
      </c>
    </row>
    <row r="23" spans="2:13" x14ac:dyDescent="0.45">
      <c r="B23" s="2">
        <v>13</v>
      </c>
      <c r="C23" s="15"/>
      <c r="D23" s="16"/>
      <c r="E23" s="20"/>
      <c r="F23" s="22"/>
      <c r="G23" s="22"/>
      <c r="H23" s="22"/>
      <c r="I23" s="22"/>
      <c r="K23" s="1">
        <v>5</v>
      </c>
      <c r="L23" s="3">
        <f>INDEX(グラフ用②[年月日],腎症病期[[#This Row],[古い順]],1)</f>
        <v>43525</v>
      </c>
      <c r="M23" s="1" t="str">
        <f>INDEX(グラフ用②[最終判定②],腎症病期[[#This Row],[古い順]],1)</f>
        <v>第2期(早期腎症期)</v>
      </c>
    </row>
    <row r="24" spans="2:13" x14ac:dyDescent="0.45">
      <c r="B24" s="2">
        <v>14</v>
      </c>
      <c r="C24" s="15"/>
      <c r="D24" s="16"/>
      <c r="E24" s="20"/>
      <c r="F24" s="22"/>
      <c r="G24" s="22"/>
      <c r="H24" s="22"/>
      <c r="I24" s="22"/>
      <c r="K24" s="1">
        <v>6</v>
      </c>
      <c r="L24" s="3">
        <f>INDEX(グラフ用②[年月日],腎症病期[[#This Row],[古い順]],1)</f>
        <v>43983</v>
      </c>
      <c r="M24" s="1" t="str">
        <f>INDEX(グラフ用②[最終判定②],腎症病期[[#This Row],[古い順]],1)</f>
        <v>第4期(腎不全期)</v>
      </c>
    </row>
    <row r="25" spans="2:13" x14ac:dyDescent="0.45">
      <c r="B25" s="2">
        <v>15</v>
      </c>
      <c r="C25" s="15"/>
      <c r="D25" s="16"/>
      <c r="E25" s="20"/>
      <c r="F25" s="22"/>
      <c r="G25" s="22"/>
      <c r="H25" s="22"/>
      <c r="I25" s="22"/>
      <c r="K25" s="1">
        <v>7</v>
      </c>
      <c r="L25" s="3">
        <f>INDEX(グラフ用②[年月日],腎症病期[[#This Row],[古い順]],1)</f>
        <v>44378</v>
      </c>
      <c r="M25" s="1" t="str">
        <f>INDEX(グラフ用②[最終判定②],腎症病期[[#This Row],[古い順]],1)</f>
        <v>第2期(早期腎症期)</v>
      </c>
    </row>
    <row r="26" spans="2:13" x14ac:dyDescent="0.45">
      <c r="B26" s="2">
        <v>16</v>
      </c>
      <c r="C26" s="15"/>
      <c r="D26" s="16"/>
      <c r="E26" s="20"/>
      <c r="F26" s="22"/>
      <c r="G26" s="22"/>
      <c r="H26" s="22"/>
      <c r="I26" s="22"/>
      <c r="K26" s="1">
        <v>8</v>
      </c>
      <c r="L26" s="3">
        <f>INDEX(グラフ用②[年月日],腎症病期[[#This Row],[古い順]],1)</f>
        <v>44713</v>
      </c>
      <c r="M26" s="1" t="str">
        <f>INDEX(グラフ用②[最終判定②],腎症病期[[#This Row],[古い順]],1)</f>
        <v>第4期(腎不全期)</v>
      </c>
    </row>
    <row r="27" spans="2:13" x14ac:dyDescent="0.45">
      <c r="B27" s="2">
        <v>17</v>
      </c>
      <c r="C27" s="15"/>
      <c r="D27" s="16"/>
      <c r="E27" s="20"/>
      <c r="F27" s="22"/>
      <c r="G27" s="22"/>
      <c r="H27" s="22"/>
      <c r="I27" s="22"/>
      <c r="K27" s="1">
        <v>9</v>
      </c>
      <c r="L27" s="3" t="str">
        <f>INDEX(グラフ用②[年月日],腎症病期[[#This Row],[古い順]],1)</f>
        <v/>
      </c>
      <c r="M27" s="1" t="str">
        <f>INDEX(グラフ用②[最終判定②],腎症病期[[#This Row],[古い順]],1)</f>
        <v/>
      </c>
    </row>
    <row r="28" spans="2:13" x14ac:dyDescent="0.45">
      <c r="B28" s="2">
        <v>18</v>
      </c>
      <c r="C28" s="15"/>
      <c r="D28" s="16"/>
      <c r="E28" s="20"/>
      <c r="F28" s="22"/>
      <c r="G28" s="22"/>
      <c r="H28" s="22"/>
      <c r="I28" s="22"/>
      <c r="K28" s="1">
        <v>10</v>
      </c>
      <c r="L28" s="3" t="str">
        <f>INDEX(グラフ用②[年月日],腎症病期[[#This Row],[古い順]],1)</f>
        <v/>
      </c>
      <c r="M28" s="1" t="str">
        <f>INDEX(グラフ用②[最終判定②],腎症病期[[#This Row],[古い順]],1)</f>
        <v/>
      </c>
    </row>
    <row r="29" spans="2:13" x14ac:dyDescent="0.45">
      <c r="B29" s="2">
        <v>19</v>
      </c>
      <c r="C29" s="15"/>
      <c r="D29" s="16"/>
      <c r="E29" s="20"/>
      <c r="F29" s="22"/>
      <c r="G29" s="22"/>
      <c r="H29" s="22"/>
      <c r="I29" s="22"/>
      <c r="K29" s="1">
        <v>11</v>
      </c>
      <c r="L29" s="3" t="str">
        <f>INDEX(グラフ用②[年月日],腎症病期[[#This Row],[古い順]],1)</f>
        <v/>
      </c>
      <c r="M29" s="1" t="str">
        <f>INDEX(グラフ用②[最終判定②],腎症病期[[#This Row],[古い順]],1)</f>
        <v/>
      </c>
    </row>
    <row r="30" spans="2:13" x14ac:dyDescent="0.45">
      <c r="B30" s="2">
        <v>20</v>
      </c>
      <c r="C30" s="17"/>
      <c r="D30" s="18"/>
      <c r="E30" s="21"/>
      <c r="F30" s="22"/>
      <c r="G30" s="22"/>
      <c r="H30" s="22"/>
      <c r="I30" s="22"/>
      <c r="K30" s="1">
        <v>12</v>
      </c>
      <c r="L30" s="3" t="str">
        <f>INDEX(グラフ用②[年月日],腎症病期[[#This Row],[古い順]],1)</f>
        <v/>
      </c>
      <c r="M30" s="1" t="str">
        <f>INDEX(グラフ用②[最終判定②],腎症病期[[#This Row],[古い順]],1)</f>
        <v/>
      </c>
    </row>
    <row r="31" spans="2:13" x14ac:dyDescent="0.45">
      <c r="B31" s="2">
        <v>21</v>
      </c>
      <c r="C31" s="17"/>
      <c r="D31" s="18"/>
      <c r="E31" s="21"/>
      <c r="F31" s="22"/>
      <c r="G31" s="22"/>
      <c r="H31" s="22"/>
      <c r="I31" s="22"/>
      <c r="K31" s="1">
        <v>13</v>
      </c>
      <c r="L31" s="3" t="str">
        <f>INDEX(グラフ用②[年月日],腎症病期[[#This Row],[古い順]],1)</f>
        <v/>
      </c>
      <c r="M31" s="1" t="str">
        <f>INDEX(グラフ用②[最終判定②],腎症病期[[#This Row],[古い順]],1)</f>
        <v/>
      </c>
    </row>
    <row r="32" spans="2:13" x14ac:dyDescent="0.45">
      <c r="B32" s="2">
        <v>22</v>
      </c>
      <c r="C32" s="17"/>
      <c r="D32" s="18"/>
      <c r="E32" s="21"/>
      <c r="F32" s="22"/>
      <c r="G32" s="22"/>
      <c r="H32" s="22"/>
      <c r="I32" s="22"/>
      <c r="K32" s="1">
        <v>14</v>
      </c>
      <c r="L32" s="3" t="str">
        <f>INDEX(グラフ用②[年月日],腎症病期[[#This Row],[古い順]],1)</f>
        <v/>
      </c>
      <c r="M32" s="1" t="str">
        <f>INDEX(グラフ用②[最終判定②],腎症病期[[#This Row],[古い順]],1)</f>
        <v/>
      </c>
    </row>
    <row r="33" spans="2:13" x14ac:dyDescent="0.45">
      <c r="B33" s="2">
        <v>23</v>
      </c>
      <c r="C33" s="17"/>
      <c r="D33" s="18"/>
      <c r="E33" s="21"/>
      <c r="F33" s="22"/>
      <c r="G33" s="22"/>
      <c r="H33" s="22"/>
      <c r="I33" s="22"/>
      <c r="K33" s="1">
        <v>15</v>
      </c>
      <c r="L33" s="3" t="str">
        <f>INDEX(グラフ用②[年月日],腎症病期[[#This Row],[古い順]],1)</f>
        <v/>
      </c>
      <c r="M33" s="1" t="str">
        <f>INDEX(グラフ用②[最終判定②],腎症病期[[#This Row],[古い順]],1)</f>
        <v/>
      </c>
    </row>
    <row r="34" spans="2:13" x14ac:dyDescent="0.45">
      <c r="B34" s="2">
        <v>24</v>
      </c>
      <c r="C34" s="17"/>
      <c r="D34" s="18"/>
      <c r="E34" s="21"/>
      <c r="F34" s="22"/>
      <c r="G34" s="22"/>
      <c r="H34" s="22"/>
      <c r="I34" s="22"/>
      <c r="K34" s="1">
        <v>16</v>
      </c>
      <c r="L34" s="3" t="str">
        <f>INDEX(グラフ用②[年月日],腎症病期[[#This Row],[古い順]],1)</f>
        <v/>
      </c>
      <c r="M34" s="1" t="str">
        <f>INDEX(グラフ用②[最終判定②],腎症病期[[#This Row],[古い順]],1)</f>
        <v/>
      </c>
    </row>
    <row r="35" spans="2:13" x14ac:dyDescent="0.45">
      <c r="B35" s="2">
        <v>25</v>
      </c>
      <c r="C35" s="17"/>
      <c r="D35" s="18"/>
      <c r="E35" s="21"/>
      <c r="F35" s="22"/>
      <c r="G35" s="22"/>
      <c r="H35" s="22"/>
      <c r="I35" s="22"/>
      <c r="K35" s="1">
        <v>17</v>
      </c>
      <c r="L35" s="3" t="str">
        <f>INDEX(グラフ用②[年月日],腎症病期[[#This Row],[古い順]],1)</f>
        <v/>
      </c>
      <c r="M35" s="1" t="str">
        <f>INDEX(グラフ用②[最終判定②],腎症病期[[#This Row],[古い順]],1)</f>
        <v/>
      </c>
    </row>
    <row r="36" spans="2:13" x14ac:dyDescent="0.45">
      <c r="B36" s="2">
        <v>26</v>
      </c>
      <c r="C36" s="17"/>
      <c r="D36" s="18"/>
      <c r="E36" s="21"/>
      <c r="F36" s="22"/>
      <c r="G36" s="22"/>
      <c r="H36" s="22"/>
      <c r="I36" s="22"/>
      <c r="K36" s="1">
        <v>18</v>
      </c>
      <c r="L36" s="3" t="str">
        <f>INDEX(グラフ用②[年月日],腎症病期[[#This Row],[古い順]],1)</f>
        <v/>
      </c>
      <c r="M36" s="1" t="str">
        <f>INDEX(グラフ用②[最終判定②],腎症病期[[#This Row],[古い順]],1)</f>
        <v/>
      </c>
    </row>
    <row r="37" spans="2:13" x14ac:dyDescent="0.45">
      <c r="B37" s="2">
        <v>27</v>
      </c>
      <c r="C37" s="17"/>
      <c r="D37" s="18"/>
      <c r="E37" s="21"/>
      <c r="F37" s="22"/>
      <c r="G37" s="22"/>
      <c r="H37" s="22"/>
      <c r="I37" s="22"/>
      <c r="K37" s="1">
        <v>19</v>
      </c>
      <c r="L37" s="3" t="str">
        <f>INDEX(グラフ用②[年月日],腎症病期[[#This Row],[古い順]],1)</f>
        <v/>
      </c>
      <c r="M37" s="1" t="str">
        <f>INDEX(グラフ用②[最終判定②],腎症病期[[#This Row],[古い順]],1)</f>
        <v/>
      </c>
    </row>
    <row r="38" spans="2:13" x14ac:dyDescent="0.45">
      <c r="B38" s="2">
        <v>28</v>
      </c>
      <c r="C38" s="17"/>
      <c r="D38" s="18"/>
      <c r="E38" s="21"/>
      <c r="F38" s="22"/>
      <c r="G38" s="22"/>
      <c r="H38" s="22"/>
      <c r="I38" s="22"/>
      <c r="K38" s="1">
        <v>20</v>
      </c>
      <c r="L38" s="3" t="str">
        <f>INDEX(グラフ用②[年月日],腎症病期[[#This Row],[古い順]],1)</f>
        <v/>
      </c>
      <c r="M38" s="1" t="str">
        <f>INDEX(グラフ用②[最終判定②],腎症病期[[#This Row],[古い順]],1)</f>
        <v/>
      </c>
    </row>
    <row r="39" spans="2:13" x14ac:dyDescent="0.45">
      <c r="B39" s="2">
        <v>29</v>
      </c>
      <c r="C39" s="17"/>
      <c r="D39" s="18"/>
      <c r="E39" s="21"/>
      <c r="F39" s="22"/>
      <c r="G39" s="22"/>
      <c r="H39" s="22"/>
      <c r="I39" s="22"/>
      <c r="K39" s="1">
        <v>21</v>
      </c>
      <c r="L39" s="3" t="str">
        <f>INDEX(グラフ用②[年月日],腎症病期[[#This Row],[古い順]],1)</f>
        <v/>
      </c>
      <c r="M39" s="1" t="str">
        <f>INDEX(グラフ用②[最終判定②],腎症病期[[#This Row],[古い順]],1)</f>
        <v/>
      </c>
    </row>
    <row r="40" spans="2:13" x14ac:dyDescent="0.45">
      <c r="B40" s="2">
        <v>30</v>
      </c>
      <c r="C40" s="17"/>
      <c r="D40" s="18"/>
      <c r="E40" s="21"/>
      <c r="F40" s="22"/>
      <c r="G40" s="22"/>
      <c r="H40" s="22"/>
      <c r="I40" s="22"/>
      <c r="K40" s="1">
        <v>22</v>
      </c>
      <c r="L40" s="3" t="str">
        <f>INDEX(グラフ用②[年月日],腎症病期[[#This Row],[古い順]],1)</f>
        <v/>
      </c>
      <c r="M40" s="1" t="str">
        <f>INDEX(グラフ用②[最終判定②],腎症病期[[#This Row],[古い順]],1)</f>
        <v/>
      </c>
    </row>
    <row r="41" spans="2:13" x14ac:dyDescent="0.45">
      <c r="B41" s="2">
        <v>31</v>
      </c>
      <c r="C41" s="17"/>
      <c r="D41" s="18"/>
      <c r="E41" s="21"/>
      <c r="F41" s="22"/>
      <c r="G41" s="22"/>
      <c r="H41" s="22"/>
      <c r="I41" s="22"/>
      <c r="K41" s="1">
        <v>23</v>
      </c>
      <c r="L41" s="3" t="str">
        <f>INDEX(グラフ用②[年月日],腎症病期[[#This Row],[古い順]],1)</f>
        <v/>
      </c>
      <c r="M41" s="1" t="str">
        <f>INDEX(グラフ用②[最終判定②],腎症病期[[#This Row],[古い順]],1)</f>
        <v/>
      </c>
    </row>
    <row r="42" spans="2:13" x14ac:dyDescent="0.45">
      <c r="B42" s="2">
        <v>32</v>
      </c>
      <c r="C42" s="17"/>
      <c r="D42" s="18"/>
      <c r="E42" s="21"/>
      <c r="F42" s="22"/>
      <c r="G42" s="22"/>
      <c r="H42" s="22"/>
      <c r="I42" s="22"/>
      <c r="K42" s="1">
        <v>24</v>
      </c>
      <c r="L42" s="3" t="str">
        <f>INDEX(グラフ用②[年月日],腎症病期[[#This Row],[古い順]],1)</f>
        <v/>
      </c>
      <c r="M42" s="1" t="str">
        <f>INDEX(グラフ用②[最終判定②],腎症病期[[#This Row],[古い順]],1)</f>
        <v/>
      </c>
    </row>
    <row r="43" spans="2:13" x14ac:dyDescent="0.45">
      <c r="B43" s="2">
        <v>33</v>
      </c>
      <c r="C43" s="17"/>
      <c r="D43" s="18"/>
      <c r="E43" s="21"/>
      <c r="F43" s="22"/>
      <c r="G43" s="22"/>
      <c r="H43" s="22"/>
      <c r="I43" s="22"/>
      <c r="K43" s="1">
        <v>25</v>
      </c>
      <c r="L43" s="3" t="str">
        <f>INDEX(グラフ用②[年月日],腎症病期[[#This Row],[古い順]],1)</f>
        <v/>
      </c>
      <c r="M43" s="1" t="str">
        <f>INDEX(グラフ用②[最終判定②],腎症病期[[#This Row],[古い順]],1)</f>
        <v/>
      </c>
    </row>
    <row r="44" spans="2:13" x14ac:dyDescent="0.45">
      <c r="B44" s="2">
        <v>34</v>
      </c>
      <c r="C44" s="17"/>
      <c r="D44" s="18"/>
      <c r="E44" s="21"/>
      <c r="F44" s="22"/>
      <c r="G44" s="22"/>
      <c r="H44" s="22"/>
      <c r="I44" s="22"/>
      <c r="K44" s="1">
        <v>26</v>
      </c>
      <c r="L44" s="3" t="str">
        <f>INDEX(グラフ用②[年月日],腎症病期[[#This Row],[古い順]],1)</f>
        <v/>
      </c>
      <c r="M44" s="1" t="str">
        <f>INDEX(グラフ用②[最終判定②],腎症病期[[#This Row],[古い順]],1)</f>
        <v/>
      </c>
    </row>
    <row r="45" spans="2:13" x14ac:dyDescent="0.45">
      <c r="B45" s="2">
        <v>35</v>
      </c>
      <c r="C45" s="17"/>
      <c r="D45" s="18"/>
      <c r="E45" s="21"/>
      <c r="F45" s="22"/>
      <c r="G45" s="22"/>
      <c r="H45" s="22"/>
      <c r="I45" s="22"/>
      <c r="K45" s="1">
        <v>27</v>
      </c>
      <c r="L45" s="3" t="str">
        <f>INDEX(グラフ用②[年月日],腎症病期[[#This Row],[古い順]],1)</f>
        <v/>
      </c>
      <c r="M45" s="1" t="str">
        <f>INDEX(グラフ用②[最終判定②],腎症病期[[#This Row],[古い順]],1)</f>
        <v/>
      </c>
    </row>
    <row r="46" spans="2:13" x14ac:dyDescent="0.45">
      <c r="B46" s="2">
        <v>36</v>
      </c>
      <c r="C46" s="17"/>
      <c r="D46" s="18"/>
      <c r="E46" s="21"/>
      <c r="F46" s="22"/>
      <c r="G46" s="22"/>
      <c r="H46" s="22"/>
      <c r="I46" s="22"/>
      <c r="K46" s="1">
        <v>28</v>
      </c>
      <c r="L46" s="3" t="str">
        <f>INDEX(グラフ用②[年月日],腎症病期[[#This Row],[古い順]],1)</f>
        <v/>
      </c>
      <c r="M46" s="1" t="str">
        <f>INDEX(グラフ用②[最終判定②],腎症病期[[#This Row],[古い順]],1)</f>
        <v/>
      </c>
    </row>
    <row r="47" spans="2:13" x14ac:dyDescent="0.45">
      <c r="B47" s="2">
        <v>37</v>
      </c>
      <c r="C47" s="17"/>
      <c r="D47" s="18"/>
      <c r="E47" s="21"/>
      <c r="F47" s="22"/>
      <c r="G47" s="22"/>
      <c r="H47" s="22"/>
      <c r="I47" s="22"/>
      <c r="K47" s="1">
        <v>29</v>
      </c>
      <c r="L47" s="3" t="str">
        <f>INDEX(グラフ用②[年月日],腎症病期[[#This Row],[古い順]],1)</f>
        <v/>
      </c>
      <c r="M47" s="1" t="str">
        <f>INDEX(グラフ用②[最終判定②],腎症病期[[#This Row],[古い順]],1)</f>
        <v/>
      </c>
    </row>
    <row r="48" spans="2:13" x14ac:dyDescent="0.45">
      <c r="B48" s="2">
        <v>38</v>
      </c>
      <c r="C48" s="17"/>
      <c r="D48" s="18"/>
      <c r="E48" s="21"/>
      <c r="F48" s="22"/>
      <c r="G48" s="22"/>
      <c r="H48" s="22"/>
      <c r="I48" s="22"/>
      <c r="K48" s="1">
        <v>30</v>
      </c>
      <c r="L48" s="3" t="str">
        <f>INDEX(グラフ用②[年月日],腎症病期[[#This Row],[古い順]],1)</f>
        <v/>
      </c>
      <c r="M48" s="1" t="str">
        <f>INDEX(グラフ用②[最終判定②],腎症病期[[#This Row],[古い順]],1)</f>
        <v/>
      </c>
    </row>
    <row r="49" spans="2:13" x14ac:dyDescent="0.45">
      <c r="B49" s="2">
        <v>39</v>
      </c>
      <c r="C49" s="17"/>
      <c r="D49" s="18"/>
      <c r="E49" s="21"/>
      <c r="F49" s="22"/>
      <c r="G49" s="22"/>
      <c r="H49" s="22"/>
      <c r="I49" s="22"/>
      <c r="K49" s="1">
        <v>31</v>
      </c>
      <c r="L49" s="3" t="str">
        <f>INDEX(グラフ用②[年月日],腎症病期[[#This Row],[古い順]],1)</f>
        <v/>
      </c>
      <c r="M49" s="1" t="str">
        <f>INDEX(グラフ用②[最終判定②],腎症病期[[#This Row],[古い順]],1)</f>
        <v/>
      </c>
    </row>
    <row r="50" spans="2:13" x14ac:dyDescent="0.45">
      <c r="B50" s="2">
        <v>40</v>
      </c>
      <c r="C50" s="17"/>
      <c r="D50" s="18"/>
      <c r="E50" s="21"/>
      <c r="F50" s="22"/>
      <c r="G50" s="22"/>
      <c r="H50" s="22"/>
      <c r="I50" s="22"/>
      <c r="K50" s="1">
        <v>32</v>
      </c>
      <c r="L50" s="3" t="str">
        <f>INDEX(グラフ用②[年月日],腎症病期[[#This Row],[古い順]],1)</f>
        <v/>
      </c>
      <c r="M50" s="1" t="str">
        <f>INDEX(グラフ用②[最終判定②],腎症病期[[#This Row],[古い順]],1)</f>
        <v/>
      </c>
    </row>
    <row r="51" spans="2:13" x14ac:dyDescent="0.45">
      <c r="B51" s="2">
        <v>41</v>
      </c>
      <c r="C51" s="17"/>
      <c r="D51" s="18"/>
      <c r="E51" s="21"/>
      <c r="F51" s="22"/>
      <c r="G51" s="22"/>
      <c r="H51" s="22"/>
      <c r="I51" s="22"/>
      <c r="K51" s="1">
        <v>33</v>
      </c>
      <c r="L51" s="3" t="str">
        <f>INDEX(グラフ用②[年月日],腎症病期[[#This Row],[古い順]],1)</f>
        <v/>
      </c>
      <c r="M51" s="1" t="str">
        <f>INDEX(グラフ用②[最終判定②],腎症病期[[#This Row],[古い順]],1)</f>
        <v/>
      </c>
    </row>
    <row r="52" spans="2:13" x14ac:dyDescent="0.45">
      <c r="B52" s="2">
        <v>42</v>
      </c>
      <c r="C52" s="17"/>
      <c r="D52" s="18"/>
      <c r="E52" s="21"/>
      <c r="F52" s="22"/>
      <c r="G52" s="22"/>
      <c r="H52" s="22"/>
      <c r="I52" s="22"/>
      <c r="K52" s="1">
        <v>34</v>
      </c>
      <c r="L52" s="3" t="str">
        <f>INDEX(グラフ用②[年月日],腎症病期[[#This Row],[古い順]],1)</f>
        <v/>
      </c>
      <c r="M52" s="1" t="str">
        <f>INDEX(グラフ用②[最終判定②],腎症病期[[#This Row],[古い順]],1)</f>
        <v/>
      </c>
    </row>
    <row r="53" spans="2:13" x14ac:dyDescent="0.45">
      <c r="B53" s="2">
        <v>43</v>
      </c>
      <c r="C53" s="17"/>
      <c r="D53" s="18"/>
      <c r="E53" s="21"/>
      <c r="F53" s="22"/>
      <c r="G53" s="22"/>
      <c r="H53" s="22"/>
      <c r="I53" s="22"/>
      <c r="K53" s="1">
        <v>35</v>
      </c>
      <c r="L53" s="3" t="str">
        <f>INDEX(グラフ用②[年月日],腎症病期[[#This Row],[古い順]],1)</f>
        <v/>
      </c>
      <c r="M53" s="1" t="str">
        <f>INDEX(グラフ用②[最終判定②],腎症病期[[#This Row],[古い順]],1)</f>
        <v/>
      </c>
    </row>
    <row r="54" spans="2:13" x14ac:dyDescent="0.45">
      <c r="B54" s="2">
        <v>44</v>
      </c>
      <c r="C54" s="17"/>
      <c r="D54" s="18"/>
      <c r="E54" s="21"/>
      <c r="F54" s="22"/>
      <c r="G54" s="22"/>
      <c r="H54" s="22"/>
      <c r="I54" s="22"/>
      <c r="K54" s="1">
        <v>36</v>
      </c>
      <c r="L54" s="3" t="str">
        <f>INDEX(グラフ用②[年月日],腎症病期[[#This Row],[古い順]],1)</f>
        <v/>
      </c>
      <c r="M54" s="1" t="str">
        <f>INDEX(グラフ用②[最終判定②],腎症病期[[#This Row],[古い順]],1)</f>
        <v/>
      </c>
    </row>
    <row r="55" spans="2:13" x14ac:dyDescent="0.45">
      <c r="B55" s="2">
        <v>45</v>
      </c>
      <c r="C55" s="17"/>
      <c r="D55" s="18"/>
      <c r="E55" s="21"/>
      <c r="F55" s="22"/>
      <c r="G55" s="22"/>
      <c r="H55" s="22"/>
      <c r="I55" s="22"/>
      <c r="K55" s="1">
        <v>37</v>
      </c>
      <c r="L55" s="3" t="str">
        <f>INDEX(グラフ用②[年月日],腎症病期[[#This Row],[古い順]],1)</f>
        <v/>
      </c>
      <c r="M55" s="1" t="str">
        <f>INDEX(グラフ用②[最終判定②],腎症病期[[#This Row],[古い順]],1)</f>
        <v/>
      </c>
    </row>
    <row r="56" spans="2:13" x14ac:dyDescent="0.45">
      <c r="B56" s="2">
        <v>46</v>
      </c>
      <c r="C56" s="17"/>
      <c r="D56" s="18"/>
      <c r="E56" s="21"/>
      <c r="F56" s="22"/>
      <c r="G56" s="22"/>
      <c r="H56" s="22"/>
      <c r="I56" s="22"/>
      <c r="K56" s="1">
        <v>38</v>
      </c>
      <c r="L56" s="3" t="str">
        <f>INDEX(グラフ用②[年月日],腎症病期[[#This Row],[古い順]],1)</f>
        <v/>
      </c>
      <c r="M56" s="1" t="str">
        <f>INDEX(グラフ用②[最終判定②],腎症病期[[#This Row],[古い順]],1)</f>
        <v/>
      </c>
    </row>
    <row r="57" spans="2:13" x14ac:dyDescent="0.45">
      <c r="B57" s="2">
        <v>47</v>
      </c>
      <c r="C57" s="17"/>
      <c r="D57" s="18"/>
      <c r="E57" s="21"/>
      <c r="F57" s="22"/>
      <c r="G57" s="22"/>
      <c r="H57" s="22"/>
      <c r="I57" s="22"/>
      <c r="K57" s="1">
        <v>39</v>
      </c>
      <c r="L57" s="3" t="str">
        <f>INDEX(グラフ用②[年月日],腎症病期[[#This Row],[古い順]],1)</f>
        <v/>
      </c>
      <c r="M57" s="1" t="str">
        <f>INDEX(グラフ用②[最終判定②],腎症病期[[#This Row],[古い順]],1)</f>
        <v/>
      </c>
    </row>
    <row r="58" spans="2:13" x14ac:dyDescent="0.45">
      <c r="B58" s="2">
        <v>48</v>
      </c>
      <c r="C58" s="17"/>
      <c r="D58" s="18"/>
      <c r="E58" s="21"/>
      <c r="F58" s="22"/>
      <c r="G58" s="22"/>
      <c r="H58" s="22"/>
      <c r="I58" s="22"/>
      <c r="K58" s="1">
        <v>40</v>
      </c>
      <c r="L58" s="3" t="str">
        <f>INDEX(グラフ用②[年月日],腎症病期[[#This Row],[古い順]],1)</f>
        <v/>
      </c>
      <c r="M58" s="1" t="str">
        <f>INDEX(グラフ用②[最終判定②],腎症病期[[#This Row],[古い順]],1)</f>
        <v/>
      </c>
    </row>
    <row r="59" spans="2:13" x14ac:dyDescent="0.45">
      <c r="B59" s="2">
        <v>49</v>
      </c>
      <c r="C59" s="17"/>
      <c r="D59" s="18"/>
      <c r="E59" s="21"/>
      <c r="F59" s="22"/>
      <c r="G59" s="22"/>
      <c r="H59" s="22"/>
      <c r="I59" s="22"/>
      <c r="K59" s="1">
        <v>41</v>
      </c>
      <c r="L59" s="3" t="str">
        <f>INDEX(グラフ用②[年月日],腎症病期[[#This Row],[古い順]],1)</f>
        <v/>
      </c>
      <c r="M59" s="1" t="str">
        <f>INDEX(グラフ用②[最終判定②],腎症病期[[#This Row],[古い順]],1)</f>
        <v/>
      </c>
    </row>
    <row r="60" spans="2:13" x14ac:dyDescent="0.45">
      <c r="B60" s="2">
        <v>50</v>
      </c>
      <c r="C60" s="17"/>
      <c r="D60" s="18"/>
      <c r="E60" s="21"/>
      <c r="F60" s="22"/>
      <c r="G60" s="22"/>
      <c r="H60" s="22"/>
      <c r="I60" s="22"/>
      <c r="K60" s="1">
        <v>42</v>
      </c>
      <c r="L60" s="3" t="str">
        <f>INDEX(グラフ用②[年月日],腎症病期[[#This Row],[古い順]],1)</f>
        <v/>
      </c>
      <c r="M60" s="1" t="str">
        <f>INDEX(グラフ用②[最終判定②],腎症病期[[#This Row],[古い順]],1)</f>
        <v/>
      </c>
    </row>
    <row r="61" spans="2:13" x14ac:dyDescent="0.45">
      <c r="B61" s="2">
        <v>51</v>
      </c>
      <c r="C61" s="17"/>
      <c r="D61" s="18"/>
      <c r="E61" s="21"/>
      <c r="F61" s="22"/>
      <c r="G61" s="22"/>
      <c r="H61" s="22"/>
      <c r="I61" s="22"/>
      <c r="K61" s="1">
        <v>43</v>
      </c>
      <c r="L61" s="3" t="str">
        <f>INDEX(グラフ用②[年月日],腎症病期[[#This Row],[古い順]],1)</f>
        <v/>
      </c>
      <c r="M61" s="1" t="str">
        <f>INDEX(グラフ用②[最終判定②],腎症病期[[#This Row],[古い順]],1)</f>
        <v/>
      </c>
    </row>
    <row r="62" spans="2:13" x14ac:dyDescent="0.45">
      <c r="B62" s="2">
        <v>52</v>
      </c>
      <c r="C62" s="17"/>
      <c r="D62" s="18"/>
      <c r="E62" s="21"/>
      <c r="F62" s="22"/>
      <c r="G62" s="22"/>
      <c r="H62" s="22"/>
      <c r="I62" s="22"/>
      <c r="K62" s="1">
        <v>44</v>
      </c>
      <c r="L62" s="3" t="str">
        <f>INDEX(グラフ用②[年月日],腎症病期[[#This Row],[古い順]],1)</f>
        <v/>
      </c>
      <c r="M62" s="1" t="str">
        <f>INDEX(グラフ用②[最終判定②],腎症病期[[#This Row],[古い順]],1)</f>
        <v/>
      </c>
    </row>
    <row r="63" spans="2:13" x14ac:dyDescent="0.45">
      <c r="B63" s="2">
        <v>53</v>
      </c>
      <c r="C63" s="17"/>
      <c r="D63" s="18"/>
      <c r="E63" s="21"/>
      <c r="F63" s="22"/>
      <c r="G63" s="22"/>
      <c r="H63" s="22"/>
      <c r="I63" s="22"/>
      <c r="K63" s="1">
        <v>45</v>
      </c>
      <c r="L63" s="3" t="str">
        <f>INDEX(グラフ用②[年月日],腎症病期[[#This Row],[古い順]],1)</f>
        <v/>
      </c>
      <c r="M63" s="1" t="str">
        <f>INDEX(グラフ用②[最終判定②],腎症病期[[#This Row],[古い順]],1)</f>
        <v/>
      </c>
    </row>
    <row r="64" spans="2:13" x14ac:dyDescent="0.45">
      <c r="B64" s="2">
        <v>54</v>
      </c>
      <c r="C64" s="17"/>
      <c r="D64" s="18"/>
      <c r="E64" s="21"/>
      <c r="F64" s="22"/>
      <c r="G64" s="22"/>
      <c r="H64" s="22"/>
      <c r="I64" s="22"/>
      <c r="K64" s="1">
        <v>46</v>
      </c>
      <c r="L64" s="3" t="str">
        <f>INDEX(グラフ用②[年月日],腎症病期[[#This Row],[古い順]],1)</f>
        <v/>
      </c>
      <c r="M64" s="1" t="str">
        <f>INDEX(グラフ用②[最終判定②],腎症病期[[#This Row],[古い順]],1)</f>
        <v/>
      </c>
    </row>
    <row r="65" spans="2:13" x14ac:dyDescent="0.45">
      <c r="B65" s="2">
        <v>55</v>
      </c>
      <c r="C65" s="17"/>
      <c r="D65" s="18"/>
      <c r="E65" s="21"/>
      <c r="F65" s="22"/>
      <c r="G65" s="22"/>
      <c r="H65" s="22"/>
      <c r="I65" s="22"/>
      <c r="K65" s="1">
        <v>47</v>
      </c>
      <c r="L65" s="3" t="str">
        <f>INDEX(グラフ用②[年月日],腎症病期[[#This Row],[古い順]],1)</f>
        <v/>
      </c>
      <c r="M65" s="1" t="str">
        <f>INDEX(グラフ用②[最終判定②],腎症病期[[#This Row],[古い順]],1)</f>
        <v/>
      </c>
    </row>
    <row r="66" spans="2:13" x14ac:dyDescent="0.45">
      <c r="B66" s="2">
        <v>56</v>
      </c>
      <c r="C66" s="17"/>
      <c r="D66" s="18"/>
      <c r="E66" s="21"/>
      <c r="F66" s="22"/>
      <c r="G66" s="22"/>
      <c r="H66" s="22"/>
      <c r="I66" s="22"/>
      <c r="K66" s="1">
        <v>48</v>
      </c>
      <c r="L66" s="3" t="str">
        <f>INDEX(グラフ用②[年月日],腎症病期[[#This Row],[古い順]],1)</f>
        <v/>
      </c>
      <c r="M66" s="1" t="str">
        <f>INDEX(グラフ用②[最終判定②],腎症病期[[#This Row],[古い順]],1)</f>
        <v/>
      </c>
    </row>
    <row r="67" spans="2:13" x14ac:dyDescent="0.45">
      <c r="B67" s="2">
        <v>57</v>
      </c>
      <c r="C67" s="17"/>
      <c r="D67" s="18"/>
      <c r="E67" s="21"/>
      <c r="F67" s="22"/>
      <c r="G67" s="22"/>
      <c r="H67" s="22"/>
      <c r="I67" s="22"/>
      <c r="K67" s="1">
        <v>49</v>
      </c>
      <c r="L67" s="3" t="str">
        <f>INDEX(グラフ用②[年月日],腎症病期[[#This Row],[古い順]],1)</f>
        <v/>
      </c>
      <c r="M67" s="1" t="str">
        <f>INDEX(グラフ用②[最終判定②],腎症病期[[#This Row],[古い順]],1)</f>
        <v/>
      </c>
    </row>
    <row r="68" spans="2:13" x14ac:dyDescent="0.45">
      <c r="B68" s="2">
        <v>58</v>
      </c>
      <c r="C68" s="17"/>
      <c r="D68" s="18"/>
      <c r="E68" s="21"/>
      <c r="F68" s="22"/>
      <c r="G68" s="22"/>
      <c r="H68" s="22"/>
      <c r="I68" s="22"/>
      <c r="K68" s="1">
        <v>50</v>
      </c>
      <c r="L68" s="3" t="str">
        <f>INDEX(グラフ用②[年月日],腎症病期[[#This Row],[古い順]],1)</f>
        <v/>
      </c>
      <c r="M68" s="1" t="str">
        <f>INDEX(グラフ用②[最終判定②],腎症病期[[#This Row],[古い順]],1)</f>
        <v/>
      </c>
    </row>
    <row r="69" spans="2:13" x14ac:dyDescent="0.45">
      <c r="B69" s="2">
        <v>59</v>
      </c>
      <c r="C69" s="17"/>
      <c r="D69" s="18"/>
      <c r="E69" s="21"/>
      <c r="F69" s="22"/>
      <c r="G69" s="22"/>
      <c r="H69" s="22"/>
      <c r="I69" s="22"/>
      <c r="K69" s="1">
        <v>51</v>
      </c>
      <c r="L69" s="3" t="str">
        <f>INDEX(グラフ用②[年月日],腎症病期[[#This Row],[古い順]],1)</f>
        <v/>
      </c>
      <c r="M69" s="1" t="str">
        <f>INDEX(グラフ用②[最終判定②],腎症病期[[#This Row],[古い順]],1)</f>
        <v/>
      </c>
    </row>
    <row r="70" spans="2:13" x14ac:dyDescent="0.45">
      <c r="B70" s="2">
        <v>60</v>
      </c>
      <c r="C70" s="17"/>
      <c r="D70" s="18"/>
      <c r="E70" s="21"/>
      <c r="F70" s="22"/>
      <c r="G70" s="22"/>
      <c r="H70" s="22"/>
      <c r="I70" s="22"/>
      <c r="K70" s="1">
        <v>52</v>
      </c>
      <c r="L70" s="3" t="str">
        <f>INDEX(グラフ用②[年月日],腎症病期[[#This Row],[古い順]],1)</f>
        <v/>
      </c>
      <c r="M70" s="1" t="str">
        <f>INDEX(グラフ用②[最終判定②],腎症病期[[#This Row],[古い順]],1)</f>
        <v/>
      </c>
    </row>
    <row r="71" spans="2:13" x14ac:dyDescent="0.45">
      <c r="B71" s="2">
        <v>61</v>
      </c>
      <c r="C71" s="17"/>
      <c r="D71" s="18"/>
      <c r="E71" s="21"/>
      <c r="F71" s="22"/>
      <c r="G71" s="22"/>
      <c r="H71" s="22"/>
      <c r="I71" s="22"/>
      <c r="K71" s="1">
        <v>53</v>
      </c>
      <c r="L71" s="3" t="str">
        <f>INDEX(グラフ用②[年月日],腎症病期[[#This Row],[古い順]],1)</f>
        <v/>
      </c>
      <c r="M71" s="1" t="str">
        <f>INDEX(グラフ用②[最終判定②],腎症病期[[#This Row],[古い順]],1)</f>
        <v/>
      </c>
    </row>
    <row r="72" spans="2:13" x14ac:dyDescent="0.45">
      <c r="B72" s="2">
        <v>62</v>
      </c>
      <c r="C72" s="17"/>
      <c r="D72" s="18"/>
      <c r="E72" s="21"/>
      <c r="F72" s="22"/>
      <c r="G72" s="22"/>
      <c r="H72" s="22"/>
      <c r="I72" s="22"/>
      <c r="K72" s="1">
        <v>54</v>
      </c>
      <c r="L72" s="3" t="str">
        <f>INDEX(グラフ用②[年月日],腎症病期[[#This Row],[古い順]],1)</f>
        <v/>
      </c>
      <c r="M72" s="1" t="str">
        <f>INDEX(グラフ用②[最終判定②],腎症病期[[#This Row],[古い順]],1)</f>
        <v/>
      </c>
    </row>
    <row r="73" spans="2:13" x14ac:dyDescent="0.45">
      <c r="B73" s="2">
        <v>63</v>
      </c>
      <c r="C73" s="17"/>
      <c r="D73" s="18"/>
      <c r="E73" s="21"/>
      <c r="F73" s="22"/>
      <c r="G73" s="22"/>
      <c r="H73" s="22"/>
      <c r="I73" s="22"/>
      <c r="K73" s="1">
        <v>55</v>
      </c>
      <c r="L73" s="3" t="str">
        <f>INDEX(グラフ用②[年月日],腎症病期[[#This Row],[古い順]],1)</f>
        <v/>
      </c>
      <c r="M73" s="1" t="str">
        <f>INDEX(グラフ用②[最終判定②],腎症病期[[#This Row],[古い順]],1)</f>
        <v/>
      </c>
    </row>
    <row r="74" spans="2:13" x14ac:dyDescent="0.45">
      <c r="B74" s="2">
        <v>64</v>
      </c>
      <c r="C74" s="17"/>
      <c r="D74" s="18"/>
      <c r="E74" s="21"/>
      <c r="F74" s="22"/>
      <c r="G74" s="22"/>
      <c r="H74" s="22"/>
      <c r="I74" s="22"/>
      <c r="K74" s="1">
        <v>56</v>
      </c>
      <c r="L74" s="3" t="str">
        <f>INDEX(グラフ用②[年月日],腎症病期[[#This Row],[古い順]],1)</f>
        <v/>
      </c>
      <c r="M74" s="1" t="str">
        <f>INDEX(グラフ用②[最終判定②],腎症病期[[#This Row],[古い順]],1)</f>
        <v/>
      </c>
    </row>
    <row r="75" spans="2:13" x14ac:dyDescent="0.45">
      <c r="B75" s="2">
        <v>65</v>
      </c>
      <c r="C75" s="17"/>
      <c r="D75" s="18"/>
      <c r="E75" s="21"/>
      <c r="F75" s="22"/>
      <c r="G75" s="22"/>
      <c r="H75" s="22"/>
      <c r="I75" s="22"/>
      <c r="K75" s="1">
        <v>57</v>
      </c>
      <c r="L75" s="3" t="str">
        <f>INDEX(グラフ用②[年月日],腎症病期[[#This Row],[古い順]],1)</f>
        <v/>
      </c>
      <c r="M75" s="1" t="str">
        <f>INDEX(グラフ用②[最終判定②],腎症病期[[#This Row],[古い順]],1)</f>
        <v/>
      </c>
    </row>
    <row r="76" spans="2:13" x14ac:dyDescent="0.45">
      <c r="B76" s="2">
        <v>66</v>
      </c>
      <c r="C76" s="17"/>
      <c r="D76" s="18"/>
      <c r="E76" s="21"/>
      <c r="F76" s="22"/>
      <c r="G76" s="22"/>
      <c r="H76" s="22"/>
      <c r="I76" s="22"/>
      <c r="K76" s="1">
        <v>58</v>
      </c>
      <c r="L76" s="3" t="str">
        <f>INDEX(グラフ用②[年月日],腎症病期[[#This Row],[古い順]],1)</f>
        <v/>
      </c>
      <c r="M76" s="1" t="str">
        <f>INDEX(グラフ用②[最終判定②],腎症病期[[#This Row],[古い順]],1)</f>
        <v/>
      </c>
    </row>
    <row r="77" spans="2:13" x14ac:dyDescent="0.45">
      <c r="B77" s="2">
        <v>67</v>
      </c>
      <c r="C77" s="17"/>
      <c r="D77" s="18"/>
      <c r="E77" s="21"/>
      <c r="F77" s="22"/>
      <c r="G77" s="22"/>
      <c r="H77" s="22"/>
      <c r="I77" s="22"/>
      <c r="K77" s="1">
        <v>59</v>
      </c>
      <c r="L77" s="3" t="str">
        <f>INDEX(グラフ用②[年月日],腎症病期[[#This Row],[古い順]],1)</f>
        <v/>
      </c>
      <c r="M77" s="1" t="str">
        <f>INDEX(グラフ用②[最終判定②],腎症病期[[#This Row],[古い順]],1)</f>
        <v/>
      </c>
    </row>
    <row r="78" spans="2:13" x14ac:dyDescent="0.45">
      <c r="B78" s="2">
        <v>68</v>
      </c>
      <c r="C78" s="17"/>
      <c r="D78" s="18"/>
      <c r="E78" s="21"/>
      <c r="F78" s="22"/>
      <c r="G78" s="22"/>
      <c r="H78" s="22"/>
      <c r="I78" s="22"/>
      <c r="K78" s="1">
        <v>60</v>
      </c>
      <c r="L78" s="3" t="str">
        <f>INDEX(グラフ用②[年月日],腎症病期[[#This Row],[古い順]],1)</f>
        <v/>
      </c>
      <c r="M78" s="1" t="str">
        <f>INDEX(グラフ用②[最終判定②],腎症病期[[#This Row],[古い順]],1)</f>
        <v/>
      </c>
    </row>
    <row r="79" spans="2:13" x14ac:dyDescent="0.45">
      <c r="B79" s="2">
        <v>69</v>
      </c>
      <c r="C79" s="17"/>
      <c r="D79" s="18"/>
      <c r="E79" s="21"/>
      <c r="F79" s="22"/>
      <c r="G79" s="22"/>
      <c r="H79" s="22"/>
      <c r="I79" s="22"/>
      <c r="K79" s="1">
        <v>61</v>
      </c>
      <c r="L79" s="3" t="str">
        <f>INDEX(グラフ用②[年月日],腎症病期[[#This Row],[古い順]],1)</f>
        <v/>
      </c>
      <c r="M79" s="1" t="str">
        <f>INDEX(グラフ用②[最終判定②],腎症病期[[#This Row],[古い順]],1)</f>
        <v/>
      </c>
    </row>
    <row r="80" spans="2:13" x14ac:dyDescent="0.45">
      <c r="B80" s="2">
        <v>70</v>
      </c>
      <c r="C80" s="17"/>
      <c r="D80" s="18"/>
      <c r="E80" s="21"/>
      <c r="F80" s="22"/>
      <c r="G80" s="22"/>
      <c r="H80" s="22"/>
      <c r="I80" s="22"/>
      <c r="K80" s="1">
        <v>62</v>
      </c>
      <c r="L80" s="3" t="str">
        <f>INDEX(グラフ用②[年月日],腎症病期[[#This Row],[古い順]],1)</f>
        <v/>
      </c>
      <c r="M80" s="1" t="str">
        <f>INDEX(グラフ用②[最終判定②],腎症病期[[#This Row],[古い順]],1)</f>
        <v/>
      </c>
    </row>
    <row r="81" spans="2:13" x14ac:dyDescent="0.45">
      <c r="B81" s="2">
        <v>71</v>
      </c>
      <c r="C81" s="17"/>
      <c r="D81" s="18"/>
      <c r="E81" s="21"/>
      <c r="F81" s="22"/>
      <c r="G81" s="22"/>
      <c r="H81" s="22"/>
      <c r="I81" s="22"/>
      <c r="K81" s="1">
        <v>63</v>
      </c>
      <c r="L81" s="3" t="str">
        <f>INDEX(グラフ用②[年月日],腎症病期[[#This Row],[古い順]],1)</f>
        <v/>
      </c>
      <c r="M81" s="1" t="str">
        <f>INDEX(グラフ用②[最終判定②],腎症病期[[#This Row],[古い順]],1)</f>
        <v/>
      </c>
    </row>
    <row r="82" spans="2:13" x14ac:dyDescent="0.45">
      <c r="B82" s="2">
        <v>72</v>
      </c>
      <c r="C82" s="17"/>
      <c r="D82" s="18"/>
      <c r="E82" s="21"/>
      <c r="F82" s="22"/>
      <c r="G82" s="22"/>
      <c r="H82" s="22"/>
      <c r="I82" s="22"/>
      <c r="K82" s="1">
        <v>64</v>
      </c>
      <c r="L82" s="3" t="str">
        <f>INDEX(グラフ用②[年月日],腎症病期[[#This Row],[古い順]],1)</f>
        <v/>
      </c>
      <c r="M82" s="1" t="str">
        <f>INDEX(グラフ用②[最終判定②],腎症病期[[#This Row],[古い順]],1)</f>
        <v/>
      </c>
    </row>
    <row r="83" spans="2:13" x14ac:dyDescent="0.45">
      <c r="B83" s="2">
        <v>73</v>
      </c>
      <c r="C83" s="17"/>
      <c r="D83" s="18"/>
      <c r="E83" s="21"/>
      <c r="F83" s="22"/>
      <c r="G83" s="22"/>
      <c r="H83" s="22"/>
      <c r="I83" s="22"/>
      <c r="K83" s="1">
        <v>65</v>
      </c>
      <c r="L83" s="3" t="str">
        <f>INDEX(グラフ用②[年月日],腎症病期[[#This Row],[古い順]],1)</f>
        <v/>
      </c>
      <c r="M83" s="1" t="str">
        <f>INDEX(グラフ用②[最終判定②],腎症病期[[#This Row],[古い順]],1)</f>
        <v/>
      </c>
    </row>
    <row r="84" spans="2:13" x14ac:dyDescent="0.45">
      <c r="B84" s="2">
        <v>74</v>
      </c>
      <c r="C84" s="17"/>
      <c r="D84" s="18"/>
      <c r="E84" s="21"/>
      <c r="F84" s="22"/>
      <c r="G84" s="22"/>
      <c r="H84" s="22"/>
      <c r="I84" s="22"/>
      <c r="K84" s="1">
        <v>66</v>
      </c>
      <c r="L84" s="3" t="str">
        <f>INDEX(グラフ用②[年月日],腎症病期[[#This Row],[古い順]],1)</f>
        <v/>
      </c>
      <c r="M84" s="1" t="str">
        <f>INDEX(グラフ用②[最終判定②],腎症病期[[#This Row],[古い順]],1)</f>
        <v/>
      </c>
    </row>
    <row r="85" spans="2:13" x14ac:dyDescent="0.45">
      <c r="B85" s="2">
        <v>75</v>
      </c>
      <c r="C85" s="17"/>
      <c r="D85" s="18"/>
      <c r="E85" s="21"/>
      <c r="F85" s="22"/>
      <c r="G85" s="22"/>
      <c r="H85" s="22"/>
      <c r="I85" s="22"/>
      <c r="K85" s="1">
        <v>67</v>
      </c>
      <c r="L85" s="3" t="str">
        <f>INDEX(グラフ用②[年月日],腎症病期[[#This Row],[古い順]],1)</f>
        <v/>
      </c>
      <c r="M85" s="1" t="str">
        <f>INDEX(グラフ用②[最終判定②],腎症病期[[#This Row],[古い順]],1)</f>
        <v/>
      </c>
    </row>
    <row r="86" spans="2:13" x14ac:dyDescent="0.45">
      <c r="B86" s="2">
        <v>76</v>
      </c>
      <c r="C86" s="17"/>
      <c r="D86" s="18"/>
      <c r="E86" s="21"/>
      <c r="F86" s="22"/>
      <c r="G86" s="22"/>
      <c r="H86" s="22"/>
      <c r="I86" s="22"/>
      <c r="K86" s="1">
        <v>68</v>
      </c>
      <c r="L86" s="3" t="str">
        <f>INDEX(グラフ用②[年月日],腎症病期[[#This Row],[古い順]],1)</f>
        <v/>
      </c>
      <c r="M86" s="1" t="str">
        <f>INDEX(グラフ用②[最終判定②],腎症病期[[#This Row],[古い順]],1)</f>
        <v/>
      </c>
    </row>
    <row r="87" spans="2:13" x14ac:dyDescent="0.45">
      <c r="B87" s="2">
        <v>77</v>
      </c>
      <c r="C87" s="17"/>
      <c r="D87" s="18"/>
      <c r="E87" s="21"/>
      <c r="F87" s="22"/>
      <c r="G87" s="22"/>
      <c r="H87" s="22"/>
      <c r="I87" s="22"/>
      <c r="K87" s="1">
        <v>69</v>
      </c>
      <c r="L87" s="3" t="str">
        <f>INDEX(グラフ用②[年月日],腎症病期[[#This Row],[古い順]],1)</f>
        <v/>
      </c>
      <c r="M87" s="1" t="str">
        <f>INDEX(グラフ用②[最終判定②],腎症病期[[#This Row],[古い順]],1)</f>
        <v/>
      </c>
    </row>
    <row r="88" spans="2:13" x14ac:dyDescent="0.45">
      <c r="B88" s="2">
        <v>78</v>
      </c>
      <c r="C88" s="17"/>
      <c r="D88" s="18"/>
      <c r="E88" s="21"/>
      <c r="F88" s="22"/>
      <c r="G88" s="22"/>
      <c r="H88" s="22"/>
      <c r="I88" s="22"/>
      <c r="K88" s="1">
        <v>70</v>
      </c>
      <c r="L88" s="3" t="str">
        <f>INDEX(グラフ用②[年月日],腎症病期[[#This Row],[古い順]],1)</f>
        <v/>
      </c>
      <c r="M88" s="1" t="str">
        <f>INDEX(グラフ用②[最終判定②],腎症病期[[#This Row],[古い順]],1)</f>
        <v/>
      </c>
    </row>
    <row r="89" spans="2:13" x14ac:dyDescent="0.45">
      <c r="B89" s="2">
        <v>79</v>
      </c>
      <c r="C89" s="17"/>
      <c r="D89" s="18"/>
      <c r="E89" s="21"/>
      <c r="F89" s="22"/>
      <c r="G89" s="22"/>
      <c r="H89" s="22"/>
      <c r="I89" s="22"/>
      <c r="K89" s="1">
        <v>71</v>
      </c>
      <c r="L89" s="3" t="str">
        <f>INDEX(グラフ用②[年月日],腎症病期[[#This Row],[古い順]],1)</f>
        <v/>
      </c>
      <c r="M89" s="1" t="str">
        <f>INDEX(グラフ用②[最終判定②],腎症病期[[#This Row],[古い順]],1)</f>
        <v/>
      </c>
    </row>
    <row r="90" spans="2:13" x14ac:dyDescent="0.45">
      <c r="B90" s="2">
        <v>80</v>
      </c>
      <c r="C90" s="17"/>
      <c r="D90" s="18"/>
      <c r="E90" s="21"/>
      <c r="F90" s="22"/>
      <c r="G90" s="22"/>
      <c r="H90" s="22"/>
      <c r="I90" s="22"/>
      <c r="K90" s="1">
        <v>72</v>
      </c>
      <c r="L90" s="3" t="str">
        <f>INDEX(グラフ用②[年月日],腎症病期[[#This Row],[古い順]],1)</f>
        <v/>
      </c>
      <c r="M90" s="1" t="str">
        <f>INDEX(グラフ用②[最終判定②],腎症病期[[#This Row],[古い順]],1)</f>
        <v/>
      </c>
    </row>
    <row r="91" spans="2:13" x14ac:dyDescent="0.45">
      <c r="B91" s="2">
        <v>81</v>
      </c>
      <c r="C91" s="17"/>
      <c r="D91" s="18"/>
      <c r="E91" s="21"/>
      <c r="F91" s="22"/>
      <c r="G91" s="22"/>
      <c r="H91" s="22"/>
      <c r="I91" s="22"/>
      <c r="K91" s="1">
        <v>73</v>
      </c>
      <c r="L91" s="3" t="str">
        <f>INDEX(グラフ用②[年月日],腎症病期[[#This Row],[古い順]],1)</f>
        <v/>
      </c>
      <c r="M91" s="1" t="str">
        <f>INDEX(グラフ用②[最終判定②],腎症病期[[#This Row],[古い順]],1)</f>
        <v/>
      </c>
    </row>
    <row r="92" spans="2:13" x14ac:dyDescent="0.45">
      <c r="B92" s="2">
        <v>82</v>
      </c>
      <c r="C92" s="17"/>
      <c r="D92" s="18"/>
      <c r="E92" s="21"/>
      <c r="F92" s="22"/>
      <c r="G92" s="22"/>
      <c r="H92" s="22"/>
      <c r="I92" s="22"/>
      <c r="K92" s="1">
        <v>74</v>
      </c>
      <c r="L92" s="3" t="str">
        <f>INDEX(グラフ用②[年月日],腎症病期[[#This Row],[古い順]],1)</f>
        <v/>
      </c>
      <c r="M92" s="1" t="str">
        <f>INDEX(グラフ用②[最終判定②],腎症病期[[#This Row],[古い順]],1)</f>
        <v/>
      </c>
    </row>
    <row r="93" spans="2:13" x14ac:dyDescent="0.45">
      <c r="B93" s="2">
        <v>83</v>
      </c>
      <c r="C93" s="17"/>
      <c r="D93" s="18"/>
      <c r="E93" s="21"/>
      <c r="F93" s="22"/>
      <c r="G93" s="22"/>
      <c r="H93" s="22"/>
      <c r="I93" s="22"/>
      <c r="K93" s="1">
        <v>75</v>
      </c>
      <c r="L93" s="3" t="str">
        <f>INDEX(グラフ用②[年月日],腎症病期[[#This Row],[古い順]],1)</f>
        <v/>
      </c>
      <c r="M93" s="1" t="str">
        <f>INDEX(グラフ用②[最終判定②],腎症病期[[#This Row],[古い順]],1)</f>
        <v/>
      </c>
    </row>
    <row r="94" spans="2:13" x14ac:dyDescent="0.45">
      <c r="B94" s="2">
        <v>84</v>
      </c>
      <c r="C94" s="17"/>
      <c r="D94" s="18"/>
      <c r="E94" s="21"/>
      <c r="F94" s="22"/>
      <c r="G94" s="22"/>
      <c r="H94" s="22"/>
      <c r="I94" s="22"/>
      <c r="K94" s="1">
        <v>76</v>
      </c>
      <c r="L94" s="3" t="str">
        <f>INDEX(グラフ用②[年月日],腎症病期[[#This Row],[古い順]],1)</f>
        <v/>
      </c>
      <c r="M94" s="1" t="str">
        <f>INDEX(グラフ用②[最終判定②],腎症病期[[#This Row],[古い順]],1)</f>
        <v/>
      </c>
    </row>
    <row r="95" spans="2:13" x14ac:dyDescent="0.45">
      <c r="B95" s="2">
        <v>85</v>
      </c>
      <c r="C95" s="17"/>
      <c r="D95" s="18"/>
      <c r="E95" s="21"/>
      <c r="F95" s="22"/>
      <c r="G95" s="22"/>
      <c r="H95" s="22"/>
      <c r="I95" s="22"/>
      <c r="K95" s="1">
        <v>77</v>
      </c>
      <c r="L95" s="3" t="str">
        <f>INDEX(グラフ用②[年月日],腎症病期[[#This Row],[古い順]],1)</f>
        <v/>
      </c>
      <c r="M95" s="1" t="str">
        <f>INDEX(グラフ用②[最終判定②],腎症病期[[#This Row],[古い順]],1)</f>
        <v/>
      </c>
    </row>
    <row r="96" spans="2:13" x14ac:dyDescent="0.45">
      <c r="B96" s="2">
        <v>86</v>
      </c>
      <c r="C96" s="17"/>
      <c r="D96" s="18"/>
      <c r="E96" s="21"/>
      <c r="F96" s="22"/>
      <c r="G96" s="22"/>
      <c r="H96" s="22"/>
      <c r="I96" s="22"/>
      <c r="K96" s="1">
        <v>78</v>
      </c>
      <c r="L96" s="3" t="str">
        <f>INDEX(グラフ用②[年月日],腎症病期[[#This Row],[古い順]],1)</f>
        <v/>
      </c>
      <c r="M96" s="1" t="str">
        <f>INDEX(グラフ用②[最終判定②],腎症病期[[#This Row],[古い順]],1)</f>
        <v/>
      </c>
    </row>
    <row r="97" spans="2:13" x14ac:dyDescent="0.45">
      <c r="B97" s="2">
        <v>87</v>
      </c>
      <c r="C97" s="17"/>
      <c r="D97" s="18"/>
      <c r="E97" s="21"/>
      <c r="F97" s="22"/>
      <c r="G97" s="22"/>
      <c r="H97" s="22"/>
      <c r="I97" s="22"/>
      <c r="K97" s="1">
        <v>79</v>
      </c>
      <c r="L97" s="3" t="str">
        <f>INDEX(グラフ用②[年月日],腎症病期[[#This Row],[古い順]],1)</f>
        <v/>
      </c>
      <c r="M97" s="1" t="str">
        <f>INDEX(グラフ用②[最終判定②],腎症病期[[#This Row],[古い順]],1)</f>
        <v/>
      </c>
    </row>
    <row r="98" spans="2:13" x14ac:dyDescent="0.45">
      <c r="B98" s="2">
        <v>88</v>
      </c>
      <c r="C98" s="17"/>
      <c r="D98" s="18"/>
      <c r="E98" s="21"/>
      <c r="F98" s="22"/>
      <c r="G98" s="22"/>
      <c r="H98" s="22"/>
      <c r="I98" s="22"/>
      <c r="K98" s="1">
        <v>80</v>
      </c>
      <c r="L98" s="3" t="str">
        <f>INDEX(グラフ用②[年月日],腎症病期[[#This Row],[古い順]],1)</f>
        <v/>
      </c>
      <c r="M98" s="1" t="str">
        <f>INDEX(グラフ用②[最終判定②],腎症病期[[#This Row],[古い順]],1)</f>
        <v/>
      </c>
    </row>
    <row r="99" spans="2:13" x14ac:dyDescent="0.45">
      <c r="B99" s="2">
        <v>89</v>
      </c>
      <c r="C99" s="17"/>
      <c r="D99" s="18"/>
      <c r="E99" s="21"/>
      <c r="F99" s="22"/>
      <c r="G99" s="22"/>
      <c r="H99" s="22"/>
      <c r="I99" s="22"/>
      <c r="K99" s="1">
        <v>81</v>
      </c>
      <c r="L99" s="3" t="str">
        <f>INDEX(グラフ用②[年月日],腎症病期[[#This Row],[古い順]],1)</f>
        <v/>
      </c>
      <c r="M99" s="1" t="str">
        <f>INDEX(グラフ用②[最終判定②],腎症病期[[#This Row],[古い順]],1)</f>
        <v/>
      </c>
    </row>
    <row r="100" spans="2:13" x14ac:dyDescent="0.45">
      <c r="B100" s="2">
        <v>90</v>
      </c>
      <c r="C100" s="17"/>
      <c r="D100" s="18"/>
      <c r="E100" s="21"/>
      <c r="F100" s="22"/>
      <c r="G100" s="22"/>
      <c r="H100" s="22"/>
      <c r="I100" s="22"/>
      <c r="K100" s="1">
        <v>82</v>
      </c>
      <c r="L100" s="3" t="str">
        <f>INDEX(グラフ用②[年月日],腎症病期[[#This Row],[古い順]],1)</f>
        <v/>
      </c>
      <c r="M100" s="1" t="str">
        <f>INDEX(グラフ用②[最終判定②],腎症病期[[#This Row],[古い順]],1)</f>
        <v/>
      </c>
    </row>
    <row r="101" spans="2:13" x14ac:dyDescent="0.45">
      <c r="B101" s="2">
        <v>91</v>
      </c>
      <c r="C101" s="17"/>
      <c r="D101" s="18"/>
      <c r="E101" s="21"/>
      <c r="F101" s="22"/>
      <c r="G101" s="22"/>
      <c r="H101" s="22"/>
      <c r="I101" s="22"/>
      <c r="K101" s="1">
        <v>83</v>
      </c>
      <c r="L101" s="3" t="str">
        <f>INDEX(グラフ用②[年月日],腎症病期[[#This Row],[古い順]],1)</f>
        <v/>
      </c>
      <c r="M101" s="1" t="str">
        <f>INDEX(グラフ用②[最終判定②],腎症病期[[#This Row],[古い順]],1)</f>
        <v/>
      </c>
    </row>
    <row r="102" spans="2:13" x14ac:dyDescent="0.45">
      <c r="B102" s="2">
        <v>92</v>
      </c>
      <c r="C102" s="17"/>
      <c r="D102" s="18"/>
      <c r="E102" s="21"/>
      <c r="F102" s="22"/>
      <c r="G102" s="22"/>
      <c r="H102" s="22"/>
      <c r="I102" s="22"/>
      <c r="K102" s="1">
        <v>84</v>
      </c>
      <c r="L102" s="3" t="str">
        <f>INDEX(グラフ用②[年月日],腎症病期[[#This Row],[古い順]],1)</f>
        <v/>
      </c>
      <c r="M102" s="1" t="str">
        <f>INDEX(グラフ用②[最終判定②],腎症病期[[#This Row],[古い順]],1)</f>
        <v/>
      </c>
    </row>
    <row r="103" spans="2:13" x14ac:dyDescent="0.45">
      <c r="B103" s="2">
        <v>93</v>
      </c>
      <c r="C103" s="17"/>
      <c r="D103" s="18"/>
      <c r="E103" s="21"/>
      <c r="F103" s="22"/>
      <c r="G103" s="22"/>
      <c r="H103" s="22"/>
      <c r="I103" s="22"/>
      <c r="K103" s="1">
        <v>85</v>
      </c>
      <c r="L103" s="3" t="str">
        <f>INDEX(グラフ用②[年月日],腎症病期[[#This Row],[古い順]],1)</f>
        <v/>
      </c>
      <c r="M103" s="1" t="str">
        <f>INDEX(グラフ用②[最終判定②],腎症病期[[#This Row],[古い順]],1)</f>
        <v/>
      </c>
    </row>
    <row r="104" spans="2:13" x14ac:dyDescent="0.45">
      <c r="B104" s="2">
        <v>94</v>
      </c>
      <c r="C104" s="17"/>
      <c r="D104" s="18"/>
      <c r="E104" s="21"/>
      <c r="F104" s="22"/>
      <c r="G104" s="22"/>
      <c r="H104" s="22"/>
      <c r="I104" s="22"/>
      <c r="K104" s="1">
        <v>86</v>
      </c>
      <c r="L104" s="3" t="str">
        <f>INDEX(グラフ用②[年月日],腎症病期[[#This Row],[古い順]],1)</f>
        <v/>
      </c>
      <c r="M104" s="1" t="str">
        <f>INDEX(グラフ用②[最終判定②],腎症病期[[#This Row],[古い順]],1)</f>
        <v/>
      </c>
    </row>
    <row r="105" spans="2:13" x14ac:dyDescent="0.45">
      <c r="B105" s="2">
        <v>95</v>
      </c>
      <c r="C105" s="17"/>
      <c r="D105" s="18"/>
      <c r="E105" s="21"/>
      <c r="F105" s="22"/>
      <c r="G105" s="22"/>
      <c r="H105" s="22"/>
      <c r="I105" s="22"/>
      <c r="K105" s="1">
        <v>87</v>
      </c>
      <c r="L105" s="3" t="str">
        <f>INDEX(グラフ用②[年月日],腎症病期[[#This Row],[古い順]],1)</f>
        <v/>
      </c>
      <c r="M105" s="1" t="str">
        <f>INDEX(グラフ用②[最終判定②],腎症病期[[#This Row],[古い順]],1)</f>
        <v/>
      </c>
    </row>
    <row r="106" spans="2:13" x14ac:dyDescent="0.45">
      <c r="B106" s="2">
        <v>96</v>
      </c>
      <c r="C106" s="17"/>
      <c r="D106" s="18"/>
      <c r="E106" s="21"/>
      <c r="F106" s="22"/>
      <c r="G106" s="22"/>
      <c r="H106" s="22"/>
      <c r="I106" s="22"/>
      <c r="K106" s="1">
        <v>88</v>
      </c>
      <c r="L106" s="3" t="str">
        <f>INDEX(グラフ用②[年月日],腎症病期[[#This Row],[古い順]],1)</f>
        <v/>
      </c>
      <c r="M106" s="1" t="str">
        <f>INDEX(グラフ用②[最終判定②],腎症病期[[#This Row],[古い順]],1)</f>
        <v/>
      </c>
    </row>
    <row r="107" spans="2:13" x14ac:dyDescent="0.45">
      <c r="B107" s="2">
        <v>97</v>
      </c>
      <c r="C107" s="17"/>
      <c r="D107" s="18"/>
      <c r="E107" s="21"/>
      <c r="F107" s="22"/>
      <c r="G107" s="22"/>
      <c r="H107" s="22"/>
      <c r="I107" s="22"/>
      <c r="K107" s="1">
        <v>89</v>
      </c>
      <c r="L107" s="3" t="str">
        <f>INDEX(グラフ用②[年月日],腎症病期[[#This Row],[古い順]],1)</f>
        <v/>
      </c>
      <c r="M107" s="1" t="str">
        <f>INDEX(グラフ用②[最終判定②],腎症病期[[#This Row],[古い順]],1)</f>
        <v/>
      </c>
    </row>
    <row r="108" spans="2:13" x14ac:dyDescent="0.45">
      <c r="B108" s="2">
        <v>98</v>
      </c>
      <c r="C108" s="17"/>
      <c r="D108" s="18"/>
      <c r="E108" s="21"/>
      <c r="F108" s="22"/>
      <c r="G108" s="22"/>
      <c r="H108" s="22"/>
      <c r="I108" s="22"/>
      <c r="K108" s="1">
        <v>90</v>
      </c>
      <c r="L108" s="3" t="str">
        <f>INDEX(グラフ用②[年月日],腎症病期[[#This Row],[古い順]],1)</f>
        <v/>
      </c>
      <c r="M108" s="1" t="str">
        <f>INDEX(グラフ用②[最終判定②],腎症病期[[#This Row],[古い順]],1)</f>
        <v/>
      </c>
    </row>
    <row r="109" spans="2:13" x14ac:dyDescent="0.45">
      <c r="B109" s="2">
        <v>99</v>
      </c>
      <c r="C109" s="17"/>
      <c r="D109" s="18"/>
      <c r="E109" s="21"/>
      <c r="F109" s="22"/>
      <c r="G109" s="22"/>
      <c r="H109" s="22"/>
      <c r="I109" s="22"/>
      <c r="K109" s="1">
        <v>91</v>
      </c>
      <c r="L109" s="3" t="str">
        <f>INDEX(グラフ用②[年月日],腎症病期[[#This Row],[古い順]],1)</f>
        <v/>
      </c>
      <c r="M109" s="1" t="str">
        <f>INDEX(グラフ用②[最終判定②],腎症病期[[#This Row],[古い順]],1)</f>
        <v/>
      </c>
    </row>
    <row r="110" spans="2:13" x14ac:dyDescent="0.45">
      <c r="B110" s="2">
        <v>100</v>
      </c>
      <c r="C110" s="17"/>
      <c r="D110" s="18"/>
      <c r="E110" s="21"/>
      <c r="F110" s="22"/>
      <c r="G110" s="22"/>
      <c r="H110" s="22"/>
      <c r="I110" s="22"/>
      <c r="K110" s="1">
        <v>92</v>
      </c>
      <c r="L110" s="3" t="str">
        <f>INDEX(グラフ用②[年月日],腎症病期[[#This Row],[古い順]],1)</f>
        <v/>
      </c>
      <c r="M110" s="1" t="str">
        <f>INDEX(グラフ用②[最終判定②],腎症病期[[#This Row],[古い順]],1)</f>
        <v/>
      </c>
    </row>
    <row r="111" spans="2:13" x14ac:dyDescent="0.45">
      <c r="B111" s="2">
        <v>101</v>
      </c>
      <c r="C111" s="17"/>
      <c r="D111" s="18"/>
      <c r="E111" s="21"/>
      <c r="F111" s="22"/>
      <c r="G111" s="22"/>
      <c r="H111" s="22"/>
      <c r="I111" s="22"/>
      <c r="K111" s="1">
        <v>93</v>
      </c>
      <c r="L111" s="3" t="str">
        <f>INDEX(グラフ用②[年月日],腎症病期[[#This Row],[古い順]],1)</f>
        <v/>
      </c>
      <c r="M111" s="1" t="str">
        <f>INDEX(グラフ用②[最終判定②],腎症病期[[#This Row],[古い順]],1)</f>
        <v/>
      </c>
    </row>
    <row r="112" spans="2:13" x14ac:dyDescent="0.45">
      <c r="B112" s="2">
        <v>102</v>
      </c>
      <c r="C112" s="17"/>
      <c r="D112" s="18"/>
      <c r="E112" s="21"/>
      <c r="F112" s="22"/>
      <c r="G112" s="22"/>
      <c r="H112" s="22"/>
      <c r="I112" s="22"/>
      <c r="K112" s="1">
        <v>94</v>
      </c>
      <c r="L112" s="3" t="str">
        <f>INDEX(グラフ用②[年月日],腎症病期[[#This Row],[古い順]],1)</f>
        <v/>
      </c>
      <c r="M112" s="1" t="str">
        <f>INDEX(グラフ用②[最終判定②],腎症病期[[#This Row],[古い順]],1)</f>
        <v/>
      </c>
    </row>
    <row r="113" spans="2:13" x14ac:dyDescent="0.45">
      <c r="B113" s="2">
        <v>103</v>
      </c>
      <c r="C113" s="17"/>
      <c r="D113" s="18"/>
      <c r="E113" s="21"/>
      <c r="F113" s="22"/>
      <c r="G113" s="22"/>
      <c r="H113" s="22"/>
      <c r="I113" s="22"/>
      <c r="K113" s="1">
        <v>95</v>
      </c>
      <c r="L113" s="3" t="str">
        <f>INDEX(グラフ用②[年月日],腎症病期[[#This Row],[古い順]],1)</f>
        <v/>
      </c>
      <c r="M113" s="1" t="str">
        <f>INDEX(グラフ用②[最終判定②],腎症病期[[#This Row],[古い順]],1)</f>
        <v/>
      </c>
    </row>
    <row r="114" spans="2:13" x14ac:dyDescent="0.45">
      <c r="B114" s="2">
        <v>104</v>
      </c>
      <c r="C114" s="17"/>
      <c r="D114" s="18"/>
      <c r="E114" s="21"/>
      <c r="F114" s="22"/>
      <c r="G114" s="22"/>
      <c r="H114" s="22"/>
      <c r="I114" s="22"/>
      <c r="K114" s="1">
        <v>96</v>
      </c>
      <c r="L114" s="3" t="str">
        <f>INDEX(グラフ用②[年月日],腎症病期[[#This Row],[古い順]],1)</f>
        <v/>
      </c>
      <c r="M114" s="1" t="str">
        <f>INDEX(グラフ用②[最終判定②],腎症病期[[#This Row],[古い順]],1)</f>
        <v/>
      </c>
    </row>
    <row r="115" spans="2:13" x14ac:dyDescent="0.45">
      <c r="B115" s="2">
        <v>105</v>
      </c>
      <c r="C115" s="17"/>
      <c r="D115" s="18"/>
      <c r="E115" s="21"/>
      <c r="F115" s="22"/>
      <c r="G115" s="22"/>
      <c r="H115" s="22"/>
      <c r="I115" s="22"/>
      <c r="K115" s="1">
        <v>97</v>
      </c>
      <c r="L115" s="3" t="str">
        <f>INDEX(グラフ用②[年月日],腎症病期[[#This Row],[古い順]],1)</f>
        <v/>
      </c>
      <c r="M115" s="1" t="str">
        <f>INDEX(グラフ用②[最終判定②],腎症病期[[#This Row],[古い順]],1)</f>
        <v/>
      </c>
    </row>
    <row r="116" spans="2:13" x14ac:dyDescent="0.45">
      <c r="B116" s="2">
        <v>106</v>
      </c>
      <c r="C116" s="17"/>
      <c r="D116" s="18"/>
      <c r="E116" s="21"/>
      <c r="F116" s="22"/>
      <c r="G116" s="22"/>
      <c r="H116" s="22"/>
      <c r="I116" s="22"/>
      <c r="K116" s="1">
        <v>98</v>
      </c>
      <c r="L116" s="3" t="str">
        <f>INDEX(グラフ用②[年月日],腎症病期[[#This Row],[古い順]],1)</f>
        <v/>
      </c>
      <c r="M116" s="1" t="str">
        <f>INDEX(グラフ用②[最終判定②],腎症病期[[#This Row],[古い順]],1)</f>
        <v/>
      </c>
    </row>
    <row r="117" spans="2:13" x14ac:dyDescent="0.45">
      <c r="B117" s="2">
        <v>107</v>
      </c>
      <c r="C117" s="17"/>
      <c r="D117" s="18"/>
      <c r="E117" s="21"/>
      <c r="F117" s="22"/>
      <c r="G117" s="22"/>
      <c r="H117" s="22"/>
      <c r="I117" s="22"/>
      <c r="K117" s="1">
        <v>99</v>
      </c>
      <c r="L117" s="3" t="str">
        <f>INDEX(グラフ用②[年月日],腎症病期[[#This Row],[古い順]],1)</f>
        <v/>
      </c>
      <c r="M117" s="1" t="str">
        <f>INDEX(グラフ用②[最終判定②],腎症病期[[#This Row],[古い順]],1)</f>
        <v/>
      </c>
    </row>
    <row r="118" spans="2:13" x14ac:dyDescent="0.45">
      <c r="B118" s="2">
        <v>108</v>
      </c>
      <c r="C118" s="17"/>
      <c r="D118" s="18"/>
      <c r="E118" s="21"/>
      <c r="F118" s="22"/>
      <c r="G118" s="22"/>
      <c r="H118" s="22"/>
      <c r="I118" s="22"/>
      <c r="K118" s="1">
        <v>100</v>
      </c>
      <c r="L118" s="3" t="str">
        <f>INDEX(グラフ用②[年月日],腎症病期[[#This Row],[古い順]],1)</f>
        <v/>
      </c>
      <c r="M118" s="1" t="str">
        <f>INDEX(グラフ用②[最終判定②],腎症病期[[#This Row],[古い順]],1)</f>
        <v/>
      </c>
    </row>
    <row r="119" spans="2:13" x14ac:dyDescent="0.45">
      <c r="B119" s="2">
        <v>109</v>
      </c>
      <c r="C119" s="17"/>
      <c r="D119" s="18"/>
      <c r="E119" s="21"/>
      <c r="F119" s="22"/>
      <c r="G119" s="22"/>
      <c r="H119" s="22"/>
      <c r="I119" s="22"/>
      <c r="K119" s="1">
        <v>101</v>
      </c>
      <c r="L119" s="3" t="str">
        <f>INDEX(グラフ用②[年月日],腎症病期[[#This Row],[古い順]],1)</f>
        <v/>
      </c>
      <c r="M119" s="1" t="str">
        <f>INDEX(グラフ用②[最終判定②],腎症病期[[#This Row],[古い順]],1)</f>
        <v/>
      </c>
    </row>
    <row r="120" spans="2:13" x14ac:dyDescent="0.45">
      <c r="B120" s="2">
        <v>110</v>
      </c>
      <c r="C120" s="17"/>
      <c r="D120" s="18"/>
      <c r="E120" s="21"/>
      <c r="F120" s="22"/>
      <c r="G120" s="22"/>
      <c r="H120" s="22"/>
      <c r="I120" s="22"/>
      <c r="K120" s="1">
        <v>102</v>
      </c>
      <c r="L120" s="3" t="str">
        <f>INDEX(グラフ用②[年月日],腎症病期[[#This Row],[古い順]],1)</f>
        <v/>
      </c>
      <c r="M120" s="1" t="str">
        <f>INDEX(グラフ用②[最終判定②],腎症病期[[#This Row],[古い順]],1)</f>
        <v/>
      </c>
    </row>
    <row r="121" spans="2:13" x14ac:dyDescent="0.45">
      <c r="B121" s="2">
        <v>111</v>
      </c>
      <c r="C121" s="17"/>
      <c r="D121" s="18"/>
      <c r="E121" s="21"/>
      <c r="F121" s="22"/>
      <c r="G121" s="22"/>
      <c r="H121" s="22"/>
      <c r="I121" s="22"/>
      <c r="K121" s="1">
        <v>103</v>
      </c>
      <c r="L121" s="3" t="str">
        <f>INDEX(グラフ用②[年月日],腎症病期[[#This Row],[古い順]],1)</f>
        <v/>
      </c>
      <c r="M121" s="1" t="str">
        <f>INDEX(グラフ用②[最終判定②],腎症病期[[#This Row],[古い順]],1)</f>
        <v/>
      </c>
    </row>
    <row r="122" spans="2:13" x14ac:dyDescent="0.45">
      <c r="B122" s="2">
        <v>112</v>
      </c>
      <c r="C122" s="17"/>
      <c r="D122" s="18"/>
      <c r="E122" s="21"/>
      <c r="F122" s="22"/>
      <c r="G122" s="22"/>
      <c r="H122" s="22"/>
      <c r="I122" s="22"/>
      <c r="K122" s="1">
        <v>104</v>
      </c>
      <c r="L122" s="3" t="str">
        <f>INDEX(グラフ用②[年月日],腎症病期[[#This Row],[古い順]],1)</f>
        <v/>
      </c>
      <c r="M122" s="1" t="str">
        <f>INDEX(グラフ用②[最終判定②],腎症病期[[#This Row],[古い順]],1)</f>
        <v/>
      </c>
    </row>
    <row r="123" spans="2:13" x14ac:dyDescent="0.45">
      <c r="B123" s="2">
        <v>113</v>
      </c>
      <c r="C123" s="17"/>
      <c r="D123" s="18"/>
      <c r="E123" s="21"/>
      <c r="F123" s="22"/>
      <c r="G123" s="22"/>
      <c r="H123" s="22"/>
      <c r="I123" s="22"/>
      <c r="K123" s="1">
        <v>105</v>
      </c>
      <c r="L123" s="3" t="str">
        <f>INDEX(グラフ用②[年月日],腎症病期[[#This Row],[古い順]],1)</f>
        <v/>
      </c>
      <c r="M123" s="1" t="str">
        <f>INDEX(グラフ用②[最終判定②],腎症病期[[#This Row],[古い順]],1)</f>
        <v/>
      </c>
    </row>
    <row r="124" spans="2:13" x14ac:dyDescent="0.45">
      <c r="B124" s="2">
        <v>114</v>
      </c>
      <c r="C124" s="17"/>
      <c r="D124" s="18"/>
      <c r="E124" s="21"/>
      <c r="F124" s="22"/>
      <c r="G124" s="22"/>
      <c r="H124" s="22"/>
      <c r="I124" s="22"/>
      <c r="K124" s="1">
        <v>106</v>
      </c>
      <c r="L124" s="3" t="str">
        <f>INDEX(グラフ用②[年月日],腎症病期[[#This Row],[古い順]],1)</f>
        <v/>
      </c>
      <c r="M124" s="1" t="str">
        <f>INDEX(グラフ用②[最終判定②],腎症病期[[#This Row],[古い順]],1)</f>
        <v/>
      </c>
    </row>
    <row r="125" spans="2:13" x14ac:dyDescent="0.45">
      <c r="B125" s="2">
        <v>115</v>
      </c>
      <c r="C125" s="17"/>
      <c r="D125" s="18"/>
      <c r="E125" s="21"/>
      <c r="F125" s="22"/>
      <c r="G125" s="22"/>
      <c r="H125" s="22"/>
      <c r="I125" s="22"/>
      <c r="K125" s="1">
        <v>107</v>
      </c>
      <c r="L125" s="3" t="str">
        <f>INDEX(グラフ用②[年月日],腎症病期[[#This Row],[古い順]],1)</f>
        <v/>
      </c>
      <c r="M125" s="1" t="str">
        <f>INDEX(グラフ用②[最終判定②],腎症病期[[#This Row],[古い順]],1)</f>
        <v/>
      </c>
    </row>
    <row r="126" spans="2:13" x14ac:dyDescent="0.45">
      <c r="B126" s="2">
        <v>116</v>
      </c>
      <c r="C126" s="17"/>
      <c r="D126" s="18"/>
      <c r="E126" s="21"/>
      <c r="F126" s="22"/>
      <c r="G126" s="22"/>
      <c r="H126" s="22"/>
      <c r="I126" s="22"/>
      <c r="K126" s="1">
        <v>108</v>
      </c>
      <c r="L126" s="3" t="str">
        <f>INDEX(グラフ用②[年月日],腎症病期[[#This Row],[古い順]],1)</f>
        <v/>
      </c>
      <c r="M126" s="1" t="str">
        <f>INDEX(グラフ用②[最終判定②],腎症病期[[#This Row],[古い順]],1)</f>
        <v/>
      </c>
    </row>
    <row r="127" spans="2:13" x14ac:dyDescent="0.45">
      <c r="B127" s="2">
        <v>117</v>
      </c>
      <c r="C127" s="17"/>
      <c r="D127" s="18"/>
      <c r="E127" s="21"/>
      <c r="F127" s="22"/>
      <c r="G127" s="22"/>
      <c r="H127" s="22"/>
      <c r="I127" s="22"/>
      <c r="K127" s="1">
        <v>109</v>
      </c>
      <c r="L127" s="3" t="str">
        <f>INDEX(グラフ用②[年月日],腎症病期[[#This Row],[古い順]],1)</f>
        <v/>
      </c>
      <c r="M127" s="1" t="str">
        <f>INDEX(グラフ用②[最終判定②],腎症病期[[#This Row],[古い順]],1)</f>
        <v/>
      </c>
    </row>
    <row r="128" spans="2:13" x14ac:dyDescent="0.45">
      <c r="B128" s="2">
        <v>118</v>
      </c>
      <c r="C128" s="17"/>
      <c r="D128" s="18"/>
      <c r="E128" s="21"/>
      <c r="F128" s="22"/>
      <c r="G128" s="22"/>
      <c r="H128" s="22"/>
      <c r="I128" s="22"/>
      <c r="K128" s="1">
        <v>110</v>
      </c>
      <c r="L128" s="3" t="str">
        <f>INDEX(グラフ用②[年月日],腎症病期[[#This Row],[古い順]],1)</f>
        <v/>
      </c>
      <c r="M128" s="1" t="str">
        <f>INDEX(グラフ用②[最終判定②],腎症病期[[#This Row],[古い順]],1)</f>
        <v/>
      </c>
    </row>
    <row r="129" spans="2:13" x14ac:dyDescent="0.45">
      <c r="B129" s="2">
        <v>119</v>
      </c>
      <c r="C129" s="17"/>
      <c r="D129" s="18"/>
      <c r="E129" s="21"/>
      <c r="F129" s="22"/>
      <c r="G129" s="22"/>
      <c r="H129" s="22"/>
      <c r="I129" s="22"/>
      <c r="K129" s="1">
        <v>111</v>
      </c>
      <c r="L129" s="3" t="str">
        <f>INDEX(グラフ用②[年月日],腎症病期[[#This Row],[古い順]],1)</f>
        <v/>
      </c>
      <c r="M129" s="1" t="str">
        <f>INDEX(グラフ用②[最終判定②],腎症病期[[#This Row],[古い順]],1)</f>
        <v/>
      </c>
    </row>
    <row r="130" spans="2:13" x14ac:dyDescent="0.45">
      <c r="B130" s="2">
        <v>120</v>
      </c>
      <c r="C130" s="15"/>
      <c r="D130" s="16"/>
      <c r="E130" s="20"/>
      <c r="F130" s="19"/>
      <c r="G130" s="19"/>
      <c r="H130" s="19"/>
      <c r="I130" s="19"/>
      <c r="K130" s="1">
        <v>112</v>
      </c>
      <c r="L130" s="3" t="str">
        <f>INDEX(グラフ用②[年月日],腎症病期[[#This Row],[古い順]],1)</f>
        <v/>
      </c>
      <c r="M130" s="1" t="str">
        <f>INDEX(グラフ用②[最終判定②],腎症病期[[#This Row],[古い順]],1)</f>
        <v/>
      </c>
    </row>
    <row r="131" spans="2:13" x14ac:dyDescent="0.45">
      <c r="B131" s="29"/>
      <c r="C131" s="30"/>
      <c r="D131" s="30"/>
      <c r="E131" s="30"/>
      <c r="F131" s="30"/>
      <c r="G131" s="30"/>
      <c r="H131" s="30"/>
      <c r="I131" s="30"/>
      <c r="K131" s="1">
        <v>113</v>
      </c>
      <c r="L131" s="3" t="str">
        <f>INDEX(グラフ用②[年月日],腎症病期[[#This Row],[古い順]],1)</f>
        <v/>
      </c>
      <c r="M131" s="1" t="str">
        <f>INDEX(グラフ用②[最終判定②],腎症病期[[#This Row],[古い順]],1)</f>
        <v/>
      </c>
    </row>
    <row r="132" spans="2:13" x14ac:dyDescent="0.45">
      <c r="B132" s="29"/>
      <c r="C132" s="30"/>
      <c r="D132" s="30"/>
      <c r="E132" s="30"/>
      <c r="F132" s="30"/>
      <c r="G132" s="30"/>
      <c r="H132" s="30"/>
      <c r="I132" s="30"/>
      <c r="K132" s="1">
        <v>114</v>
      </c>
      <c r="L132" s="3" t="str">
        <f>INDEX(グラフ用②[年月日],腎症病期[[#This Row],[古い順]],1)</f>
        <v/>
      </c>
      <c r="M132" s="1" t="str">
        <f>INDEX(グラフ用②[最終判定②],腎症病期[[#This Row],[古い順]],1)</f>
        <v/>
      </c>
    </row>
    <row r="133" spans="2:13" x14ac:dyDescent="0.45">
      <c r="B133" s="29"/>
      <c r="C133" s="30"/>
      <c r="D133" s="30"/>
      <c r="E133" s="30"/>
      <c r="F133" s="30"/>
      <c r="G133" s="30"/>
      <c r="H133" s="30"/>
      <c r="I133" s="30"/>
      <c r="K133" s="1">
        <v>115</v>
      </c>
      <c r="L133" s="3" t="str">
        <f>INDEX(グラフ用②[年月日],腎症病期[[#This Row],[古い順]],1)</f>
        <v/>
      </c>
      <c r="M133" s="1" t="str">
        <f>INDEX(グラフ用②[最終判定②],腎症病期[[#This Row],[古い順]],1)</f>
        <v/>
      </c>
    </row>
    <row r="134" spans="2:13" x14ac:dyDescent="0.45">
      <c r="B134" s="29"/>
      <c r="C134" s="30"/>
      <c r="D134" s="30"/>
      <c r="E134" s="30"/>
      <c r="F134" s="30"/>
      <c r="G134" s="30"/>
      <c r="H134" s="30"/>
      <c r="I134" s="30"/>
      <c r="K134" s="1">
        <v>116</v>
      </c>
      <c r="L134" s="3" t="str">
        <f>INDEX(グラフ用②[年月日],腎症病期[[#This Row],[古い順]],1)</f>
        <v/>
      </c>
      <c r="M134" s="1" t="str">
        <f>INDEX(グラフ用②[最終判定②],腎症病期[[#This Row],[古い順]],1)</f>
        <v/>
      </c>
    </row>
    <row r="135" spans="2:13" x14ac:dyDescent="0.45">
      <c r="B135" s="29"/>
      <c r="C135" s="30"/>
      <c r="D135" s="30"/>
      <c r="E135" s="30"/>
      <c r="F135" s="30"/>
      <c r="G135" s="30"/>
      <c r="H135" s="30"/>
      <c r="I135" s="30"/>
      <c r="K135" s="1">
        <v>117</v>
      </c>
      <c r="L135" s="3" t="str">
        <f>INDEX(グラフ用②[年月日],腎症病期[[#This Row],[古い順]],1)</f>
        <v/>
      </c>
      <c r="M135" s="1" t="str">
        <f>INDEX(グラフ用②[最終判定②],腎症病期[[#This Row],[古い順]],1)</f>
        <v/>
      </c>
    </row>
    <row r="136" spans="2:13" x14ac:dyDescent="0.45">
      <c r="B136" s="29"/>
      <c r="C136" s="30"/>
      <c r="D136" s="30"/>
      <c r="E136" s="30"/>
      <c r="F136" s="30"/>
      <c r="G136" s="30"/>
      <c r="H136" s="30"/>
      <c r="I136" s="30"/>
      <c r="K136" s="1">
        <v>118</v>
      </c>
      <c r="L136" s="3" t="str">
        <f>INDEX(グラフ用②[年月日],腎症病期[[#This Row],[古い順]],1)</f>
        <v/>
      </c>
      <c r="M136" s="1" t="str">
        <f>INDEX(グラフ用②[最終判定②],腎症病期[[#This Row],[古い順]],1)</f>
        <v/>
      </c>
    </row>
    <row r="137" spans="2:13" x14ac:dyDescent="0.45">
      <c r="B137" s="29"/>
      <c r="C137" s="30"/>
      <c r="D137" s="30"/>
      <c r="E137" s="30"/>
      <c r="F137" s="30"/>
      <c r="G137" s="30"/>
      <c r="H137" s="30"/>
      <c r="I137" s="30"/>
      <c r="K137" s="1">
        <v>119</v>
      </c>
      <c r="L137" s="3" t="str">
        <f>INDEX(グラフ用②[年月日],腎症病期[[#This Row],[古い順]],1)</f>
        <v/>
      </c>
      <c r="M137" s="1" t="str">
        <f>INDEX(グラフ用②[最終判定②],腎症病期[[#This Row],[古い順]],1)</f>
        <v/>
      </c>
    </row>
    <row r="138" spans="2:13" x14ac:dyDescent="0.45">
      <c r="B138" s="29"/>
      <c r="C138" s="30"/>
      <c r="D138" s="30"/>
      <c r="E138" s="30"/>
      <c r="F138" s="30"/>
      <c r="G138" s="30"/>
      <c r="H138" s="30"/>
      <c r="I138" s="30"/>
      <c r="K138" s="1">
        <v>120</v>
      </c>
      <c r="L138" s="3" t="str">
        <f>INDEX(グラフ用②[年月日],腎症病期[[#This Row],[古い順]],1)</f>
        <v/>
      </c>
      <c r="M138" s="1" t="str">
        <f>INDEX(グラフ用②[最終判定②],腎症病期[[#This Row],[古い順]],1)</f>
        <v/>
      </c>
    </row>
    <row r="139" spans="2:13" x14ac:dyDescent="0.45">
      <c r="B139" s="29"/>
      <c r="C139" s="30"/>
      <c r="D139" s="30"/>
      <c r="E139" s="30"/>
      <c r="F139" s="30"/>
      <c r="G139" s="30"/>
      <c r="H139" s="30"/>
      <c r="I139" s="30"/>
      <c r="K139" s="1"/>
      <c r="L139" s="3"/>
      <c r="M139" s="1"/>
    </row>
    <row r="140" spans="2:13" x14ac:dyDescent="0.45">
      <c r="B140" s="29"/>
      <c r="C140" s="30"/>
      <c r="D140" s="30"/>
      <c r="E140" s="30"/>
      <c r="F140" s="30"/>
      <c r="G140" s="30"/>
      <c r="H140" s="30"/>
      <c r="I140" s="30"/>
      <c r="K140" s="1"/>
      <c r="L140" s="3"/>
      <c r="M140" s="1"/>
    </row>
    <row r="141" spans="2:13" x14ac:dyDescent="0.45">
      <c r="B141" s="29"/>
      <c r="C141" s="30"/>
      <c r="D141" s="30"/>
      <c r="E141" s="30"/>
      <c r="F141" s="30"/>
      <c r="G141" s="30"/>
      <c r="H141" s="30"/>
      <c r="I141" s="30"/>
      <c r="K141" s="1"/>
      <c r="L141" s="3"/>
      <c r="M141" s="1"/>
    </row>
    <row r="142" spans="2:13" x14ac:dyDescent="0.45">
      <c r="B142" s="29"/>
      <c r="C142" s="30"/>
      <c r="D142" s="30"/>
      <c r="E142" s="30"/>
      <c r="F142" s="30"/>
      <c r="G142" s="30"/>
      <c r="H142" s="30"/>
      <c r="I142" s="30"/>
      <c r="K142" s="1"/>
      <c r="L142" s="3"/>
      <c r="M142" s="1"/>
    </row>
    <row r="143" spans="2:13" x14ac:dyDescent="0.45">
      <c r="B143" s="29"/>
      <c r="C143" s="30"/>
      <c r="D143" s="30"/>
      <c r="E143" s="30"/>
      <c r="F143" s="30"/>
      <c r="G143" s="30"/>
      <c r="H143" s="30"/>
      <c r="I143" s="30"/>
      <c r="K143" s="1"/>
      <c r="L143" s="3"/>
      <c r="M143" s="1"/>
    </row>
    <row r="144" spans="2:13" x14ac:dyDescent="0.45">
      <c r="B144" s="29"/>
      <c r="C144" s="30"/>
      <c r="D144" s="30"/>
      <c r="E144" s="30"/>
      <c r="F144" s="30"/>
      <c r="G144" s="30"/>
      <c r="H144" s="30"/>
      <c r="I144" s="30"/>
      <c r="K144" s="1"/>
      <c r="L144" s="3"/>
      <c r="M144" s="1"/>
    </row>
    <row r="145" spans="2:13" x14ac:dyDescent="0.45">
      <c r="B145" s="29"/>
      <c r="C145" s="30"/>
      <c r="D145" s="30"/>
      <c r="E145" s="30"/>
      <c r="F145" s="30"/>
      <c r="G145" s="30"/>
      <c r="H145" s="30"/>
      <c r="I145" s="30"/>
      <c r="K145" s="1"/>
      <c r="L145" s="3"/>
      <c r="M145" s="1"/>
    </row>
    <row r="146" spans="2:13" x14ac:dyDescent="0.45">
      <c r="B146" s="29"/>
      <c r="C146" s="30"/>
      <c r="D146" s="30"/>
      <c r="E146" s="30"/>
      <c r="F146" s="30"/>
      <c r="G146" s="30"/>
      <c r="H146" s="30"/>
      <c r="I146" s="30"/>
      <c r="K146" s="1"/>
      <c r="L146" s="3"/>
      <c r="M146" s="1"/>
    </row>
    <row r="147" spans="2:13" x14ac:dyDescent="0.45">
      <c r="B147" s="29"/>
      <c r="C147" s="30"/>
      <c r="D147" s="30"/>
      <c r="E147" s="30"/>
      <c r="F147" s="30"/>
      <c r="G147" s="30"/>
      <c r="H147" s="30"/>
      <c r="I147" s="30"/>
      <c r="K147" s="1"/>
      <c r="L147" s="3"/>
      <c r="M147" s="1"/>
    </row>
    <row r="148" spans="2:13" x14ac:dyDescent="0.45">
      <c r="B148" s="29"/>
      <c r="C148" s="30"/>
      <c r="D148" s="30"/>
      <c r="E148" s="30"/>
      <c r="F148" s="30"/>
      <c r="G148" s="30"/>
      <c r="H148" s="30"/>
      <c r="I148" s="30"/>
      <c r="K148" s="1"/>
      <c r="L148" s="3"/>
      <c r="M148" s="1"/>
    </row>
    <row r="149" spans="2:13" x14ac:dyDescent="0.45">
      <c r="B149" s="29"/>
      <c r="C149" s="30"/>
      <c r="D149" s="30"/>
      <c r="E149" s="30"/>
      <c r="F149" s="30"/>
      <c r="G149" s="30"/>
      <c r="H149" s="30"/>
      <c r="I149" s="30"/>
      <c r="K149" s="1"/>
      <c r="L149" s="3"/>
      <c r="M149" s="1"/>
    </row>
    <row r="150" spans="2:13" x14ac:dyDescent="0.45">
      <c r="B150" s="29"/>
      <c r="C150" s="30"/>
      <c r="D150" s="30"/>
      <c r="E150" s="30"/>
      <c r="F150" s="30"/>
      <c r="G150" s="30"/>
      <c r="H150" s="30"/>
      <c r="I150" s="30"/>
      <c r="K150" s="1"/>
      <c r="L150" s="3"/>
      <c r="M150" s="1"/>
    </row>
    <row r="151" spans="2:13" x14ac:dyDescent="0.45">
      <c r="B151" s="29"/>
      <c r="C151" s="30"/>
      <c r="D151" s="30"/>
      <c r="E151" s="30"/>
      <c r="F151" s="30"/>
      <c r="G151" s="30"/>
      <c r="H151" s="30"/>
      <c r="I151" s="30"/>
      <c r="K151" s="1"/>
      <c r="L151" s="3"/>
      <c r="M151" s="1"/>
    </row>
    <row r="152" spans="2:13" x14ac:dyDescent="0.45">
      <c r="B152" s="29"/>
      <c r="C152" s="30"/>
      <c r="D152" s="30"/>
      <c r="E152" s="30"/>
      <c r="F152" s="30"/>
      <c r="G152" s="30"/>
      <c r="H152" s="30"/>
      <c r="I152" s="30"/>
      <c r="K152" s="1"/>
      <c r="L152" s="3"/>
      <c r="M152" s="1"/>
    </row>
    <row r="153" spans="2:13" x14ac:dyDescent="0.45">
      <c r="B153" s="29"/>
      <c r="C153" s="30"/>
      <c r="D153" s="30"/>
      <c r="E153" s="30"/>
      <c r="F153" s="30"/>
      <c r="G153" s="30"/>
      <c r="H153" s="30"/>
      <c r="I153" s="30"/>
      <c r="K153" s="1"/>
      <c r="L153" s="3"/>
      <c r="M153" s="1"/>
    </row>
    <row r="154" spans="2:13" x14ac:dyDescent="0.45">
      <c r="B154" s="29"/>
      <c r="C154" s="30"/>
      <c r="D154" s="30"/>
      <c r="E154" s="30"/>
      <c r="F154" s="30"/>
      <c r="G154" s="30"/>
      <c r="H154" s="30"/>
      <c r="I154" s="30"/>
      <c r="K154" s="1"/>
      <c r="L154" s="3"/>
      <c r="M154" s="1"/>
    </row>
    <row r="155" spans="2:13" x14ac:dyDescent="0.45">
      <c r="B155" s="29"/>
      <c r="C155" s="30"/>
      <c r="D155" s="30"/>
      <c r="E155" s="30"/>
      <c r="F155" s="30"/>
      <c r="G155" s="30"/>
      <c r="H155" s="30"/>
      <c r="I155" s="30"/>
      <c r="K155" s="1"/>
      <c r="L155" s="3"/>
      <c r="M155" s="1"/>
    </row>
    <row r="156" spans="2:13" x14ac:dyDescent="0.45">
      <c r="B156" s="29"/>
      <c r="C156" s="30"/>
      <c r="D156" s="30"/>
      <c r="E156" s="30"/>
      <c r="F156" s="30"/>
      <c r="G156" s="30"/>
      <c r="H156" s="30"/>
      <c r="I156" s="30"/>
      <c r="K156" s="1"/>
      <c r="L156" s="3"/>
      <c r="M156" s="1"/>
    </row>
    <row r="157" spans="2:13" x14ac:dyDescent="0.45">
      <c r="B157" s="29"/>
      <c r="C157" s="30"/>
      <c r="D157" s="30"/>
      <c r="E157" s="30"/>
      <c r="F157" s="30"/>
      <c r="G157" s="30"/>
      <c r="H157" s="30"/>
      <c r="I157" s="30"/>
      <c r="K157" s="1"/>
      <c r="L157" s="3"/>
      <c r="M157" s="1"/>
    </row>
    <row r="158" spans="2:13" x14ac:dyDescent="0.45">
      <c r="B158" s="29"/>
      <c r="C158" s="30"/>
      <c r="D158" s="30"/>
      <c r="E158" s="30"/>
      <c r="F158" s="30"/>
      <c r="G158" s="30"/>
      <c r="H158" s="30"/>
      <c r="I158" s="30"/>
      <c r="K158" s="1"/>
      <c r="L158" s="3"/>
      <c r="M158" s="1"/>
    </row>
    <row r="159" spans="2:13" x14ac:dyDescent="0.45">
      <c r="B159" s="29"/>
      <c r="C159" s="30"/>
      <c r="D159" s="30"/>
      <c r="E159" s="30"/>
      <c r="F159" s="30"/>
      <c r="G159" s="30"/>
      <c r="H159" s="30"/>
      <c r="I159" s="30"/>
      <c r="K159" s="1"/>
      <c r="L159" s="3"/>
      <c r="M159" s="1"/>
    </row>
    <row r="160" spans="2:13" x14ac:dyDescent="0.45">
      <c r="B160" s="29"/>
      <c r="C160" s="30"/>
      <c r="D160" s="30"/>
      <c r="E160" s="30"/>
      <c r="F160" s="30"/>
      <c r="G160" s="30"/>
      <c r="H160" s="30"/>
      <c r="I160" s="30"/>
      <c r="K160" s="1"/>
      <c r="L160" s="3"/>
      <c r="M160" s="1"/>
    </row>
    <row r="161" spans="2:13" x14ac:dyDescent="0.45">
      <c r="B161" s="29"/>
      <c r="C161" s="30"/>
      <c r="D161" s="30"/>
      <c r="E161" s="30"/>
      <c r="F161" s="30"/>
      <c r="G161" s="30"/>
      <c r="H161" s="30"/>
      <c r="I161" s="30"/>
      <c r="K161" s="1"/>
      <c r="L161" s="3"/>
      <c r="M161" s="1"/>
    </row>
    <row r="162" spans="2:13" x14ac:dyDescent="0.45">
      <c r="B162" s="29"/>
      <c r="C162" s="30"/>
      <c r="D162" s="30"/>
      <c r="E162" s="30"/>
      <c r="F162" s="30"/>
      <c r="G162" s="30"/>
      <c r="H162" s="30"/>
      <c r="I162" s="30"/>
      <c r="K162" s="1"/>
      <c r="L162" s="3"/>
      <c r="M162" s="1"/>
    </row>
    <row r="163" spans="2:13" x14ac:dyDescent="0.45">
      <c r="B163" s="29"/>
      <c r="C163" s="30"/>
      <c r="D163" s="30"/>
      <c r="E163" s="30"/>
      <c r="F163" s="30"/>
      <c r="G163" s="30"/>
      <c r="H163" s="30"/>
      <c r="I163" s="30"/>
      <c r="K163" s="1"/>
      <c r="L163" s="3"/>
      <c r="M163" s="1"/>
    </row>
    <row r="164" spans="2:13" x14ac:dyDescent="0.45">
      <c r="B164" s="29"/>
      <c r="C164" s="30"/>
      <c r="D164" s="30"/>
      <c r="E164" s="30"/>
      <c r="F164" s="30"/>
      <c r="G164" s="30"/>
      <c r="H164" s="30"/>
      <c r="I164" s="30"/>
      <c r="K164" s="1"/>
      <c r="L164" s="3"/>
      <c r="M164" s="1"/>
    </row>
    <row r="165" spans="2:13" x14ac:dyDescent="0.45">
      <c r="B165" s="29"/>
      <c r="C165" s="30"/>
      <c r="D165" s="30"/>
      <c r="E165" s="30"/>
      <c r="F165" s="30"/>
      <c r="G165" s="30"/>
      <c r="H165" s="30"/>
      <c r="I165" s="30"/>
      <c r="K165" s="1"/>
      <c r="L165" s="3"/>
      <c r="M165" s="1"/>
    </row>
    <row r="166" spans="2:13" x14ac:dyDescent="0.45">
      <c r="B166" s="29"/>
      <c r="C166" s="30"/>
      <c r="D166" s="30"/>
      <c r="E166" s="30"/>
      <c r="F166" s="30"/>
      <c r="G166" s="30"/>
      <c r="H166" s="30"/>
      <c r="I166" s="30"/>
      <c r="K166" s="1"/>
      <c r="L166" s="3"/>
      <c r="M166" s="1"/>
    </row>
    <row r="167" spans="2:13" x14ac:dyDescent="0.45">
      <c r="B167" s="29"/>
      <c r="C167" s="30"/>
      <c r="D167" s="30"/>
      <c r="E167" s="30"/>
      <c r="F167" s="30"/>
      <c r="G167" s="30"/>
      <c r="H167" s="30"/>
      <c r="I167" s="30"/>
      <c r="K167" s="1"/>
      <c r="L167" s="3"/>
      <c r="M167" s="1"/>
    </row>
    <row r="168" spans="2:13" x14ac:dyDescent="0.45">
      <c r="B168" s="29"/>
      <c r="C168" s="30"/>
      <c r="D168" s="30"/>
      <c r="E168" s="30"/>
      <c r="F168" s="30"/>
      <c r="G168" s="30"/>
      <c r="H168" s="30"/>
      <c r="I168" s="30"/>
      <c r="K168" s="1"/>
      <c r="L168" s="3"/>
      <c r="M168" s="1"/>
    </row>
    <row r="169" spans="2:13" x14ac:dyDescent="0.45">
      <c r="B169" s="29"/>
      <c r="C169" s="30"/>
      <c r="D169" s="30"/>
      <c r="E169" s="30"/>
      <c r="F169" s="30"/>
      <c r="G169" s="30"/>
      <c r="H169" s="30"/>
      <c r="I169" s="30"/>
      <c r="K169" s="1"/>
      <c r="L169" s="3"/>
      <c r="M169" s="1"/>
    </row>
    <row r="170" spans="2:13" x14ac:dyDescent="0.45">
      <c r="B170" s="29"/>
      <c r="C170" s="30"/>
      <c r="D170" s="30"/>
      <c r="E170" s="30"/>
      <c r="F170" s="30"/>
      <c r="G170" s="30"/>
      <c r="H170" s="30"/>
      <c r="I170" s="30"/>
      <c r="K170" s="1"/>
      <c r="L170" s="3"/>
      <c r="M170" s="1"/>
    </row>
    <row r="171" spans="2:13" x14ac:dyDescent="0.45">
      <c r="B171" s="29"/>
      <c r="C171" s="30"/>
      <c r="D171" s="30"/>
      <c r="E171" s="30"/>
      <c r="F171" s="30"/>
      <c r="G171" s="30"/>
      <c r="H171" s="30"/>
      <c r="I171" s="30"/>
      <c r="K171" s="1"/>
      <c r="L171" s="3"/>
      <c r="M171" s="1"/>
    </row>
    <row r="172" spans="2:13" x14ac:dyDescent="0.45">
      <c r="B172" s="29"/>
      <c r="C172" s="30"/>
      <c r="D172" s="30"/>
      <c r="E172" s="30"/>
      <c r="F172" s="30"/>
      <c r="G172" s="30"/>
      <c r="H172" s="30"/>
      <c r="I172" s="30"/>
      <c r="K172" s="1"/>
      <c r="L172" s="3"/>
      <c r="M172" s="1"/>
    </row>
    <row r="173" spans="2:13" x14ac:dyDescent="0.45">
      <c r="B173" s="29"/>
      <c r="C173" s="30"/>
      <c r="D173" s="30"/>
      <c r="E173" s="30"/>
      <c r="F173" s="30"/>
      <c r="G173" s="30"/>
      <c r="H173" s="30"/>
      <c r="I173" s="30"/>
      <c r="K173" s="1"/>
      <c r="L173" s="3"/>
      <c r="M173" s="1"/>
    </row>
    <row r="174" spans="2:13" x14ac:dyDescent="0.45">
      <c r="B174" s="29"/>
      <c r="C174" s="30"/>
      <c r="D174" s="30"/>
      <c r="E174" s="30"/>
      <c r="F174" s="30"/>
      <c r="G174" s="30"/>
      <c r="H174" s="30"/>
      <c r="I174" s="30"/>
      <c r="K174" s="1"/>
      <c r="L174" s="3"/>
      <c r="M174" s="1"/>
    </row>
    <row r="175" spans="2:13" x14ac:dyDescent="0.45">
      <c r="B175" s="29"/>
      <c r="C175" s="30"/>
      <c r="D175" s="30"/>
      <c r="E175" s="30"/>
      <c r="F175" s="30"/>
      <c r="G175" s="30"/>
      <c r="H175" s="30"/>
      <c r="I175" s="30"/>
      <c r="K175" s="1"/>
      <c r="L175" s="3"/>
      <c r="M175" s="1"/>
    </row>
    <row r="176" spans="2:13" x14ac:dyDescent="0.45">
      <c r="B176" s="29"/>
      <c r="C176" s="30"/>
      <c r="D176" s="30"/>
      <c r="E176" s="30"/>
      <c r="F176" s="30"/>
      <c r="G176" s="30"/>
      <c r="H176" s="30"/>
      <c r="I176" s="30"/>
      <c r="K176" s="1"/>
      <c r="L176" s="3"/>
      <c r="M176" s="1"/>
    </row>
    <row r="177" spans="2:13" x14ac:dyDescent="0.45">
      <c r="B177" s="29"/>
      <c r="C177" s="30"/>
      <c r="D177" s="30"/>
      <c r="E177" s="30"/>
      <c r="F177" s="30"/>
      <c r="G177" s="30"/>
      <c r="H177" s="30"/>
      <c r="I177" s="30"/>
      <c r="K177" s="1"/>
      <c r="L177" s="3"/>
      <c r="M177" s="1"/>
    </row>
    <row r="178" spans="2:13" x14ac:dyDescent="0.45">
      <c r="B178" s="29"/>
      <c r="C178" s="30"/>
      <c r="D178" s="30"/>
      <c r="E178" s="30"/>
      <c r="F178" s="30"/>
      <c r="G178" s="30"/>
      <c r="H178" s="30"/>
      <c r="I178" s="30"/>
      <c r="K178" s="1"/>
      <c r="L178" s="3"/>
      <c r="M178" s="1"/>
    </row>
    <row r="179" spans="2:13" x14ac:dyDescent="0.45">
      <c r="B179" s="29"/>
      <c r="C179" s="30"/>
      <c r="D179" s="30"/>
      <c r="E179" s="30"/>
      <c r="F179" s="30"/>
      <c r="G179" s="30"/>
      <c r="H179" s="30"/>
      <c r="I179" s="30"/>
      <c r="K179" s="1"/>
      <c r="L179" s="3"/>
      <c r="M179" s="1"/>
    </row>
    <row r="180" spans="2:13" x14ac:dyDescent="0.45">
      <c r="B180" s="29"/>
      <c r="C180" s="30"/>
      <c r="D180" s="30"/>
      <c r="E180" s="30"/>
      <c r="F180" s="30"/>
      <c r="G180" s="30"/>
      <c r="H180" s="30"/>
      <c r="I180" s="30"/>
      <c r="K180" s="1"/>
      <c r="L180" s="3"/>
      <c r="M180" s="1"/>
    </row>
    <row r="181" spans="2:13" x14ac:dyDescent="0.45">
      <c r="B181" s="29"/>
      <c r="C181" s="30"/>
      <c r="D181" s="30"/>
      <c r="E181" s="30"/>
      <c r="F181" s="30"/>
      <c r="G181" s="30"/>
      <c r="H181" s="30"/>
      <c r="I181" s="30"/>
      <c r="K181" s="1"/>
      <c r="L181" s="3"/>
      <c r="M181" s="1"/>
    </row>
    <row r="182" spans="2:13" x14ac:dyDescent="0.45">
      <c r="B182" s="29"/>
      <c r="C182" s="30"/>
      <c r="D182" s="30"/>
      <c r="E182" s="30"/>
      <c r="F182" s="30"/>
      <c r="G182" s="30"/>
      <c r="H182" s="30"/>
      <c r="I182" s="30"/>
      <c r="K182" s="1"/>
      <c r="L182" s="3"/>
      <c r="M182" s="1"/>
    </row>
    <row r="183" spans="2:13" x14ac:dyDescent="0.45">
      <c r="B183" s="29"/>
      <c r="C183" s="30"/>
      <c r="D183" s="30"/>
      <c r="E183" s="30"/>
      <c r="F183" s="30"/>
      <c r="G183" s="30"/>
      <c r="H183" s="30"/>
      <c r="I183" s="30"/>
      <c r="K183" s="1"/>
      <c r="L183" s="3"/>
      <c r="M183" s="1"/>
    </row>
    <row r="184" spans="2:13" x14ac:dyDescent="0.45">
      <c r="B184" s="29"/>
      <c r="C184" s="30"/>
      <c r="D184" s="30"/>
      <c r="E184" s="30"/>
      <c r="F184" s="30"/>
      <c r="G184" s="30"/>
      <c r="H184" s="30"/>
      <c r="I184" s="30"/>
      <c r="K184" s="1"/>
      <c r="L184" s="3"/>
      <c r="M184" s="1"/>
    </row>
    <row r="185" spans="2:13" x14ac:dyDescent="0.45">
      <c r="B185" s="29"/>
      <c r="C185" s="30"/>
      <c r="D185" s="30"/>
      <c r="E185" s="30"/>
      <c r="F185" s="30"/>
      <c r="G185" s="30"/>
      <c r="H185" s="30"/>
      <c r="I185" s="30"/>
      <c r="K185" s="1"/>
      <c r="L185" s="3"/>
      <c r="M185" s="1"/>
    </row>
    <row r="186" spans="2:13" x14ac:dyDescent="0.45">
      <c r="B186" s="29"/>
      <c r="C186" s="30"/>
      <c r="D186" s="30"/>
      <c r="E186" s="30"/>
      <c r="F186" s="30"/>
      <c r="G186" s="30"/>
      <c r="H186" s="30"/>
      <c r="I186" s="30"/>
      <c r="K186" s="1"/>
      <c r="L186" s="3"/>
      <c r="M186" s="1"/>
    </row>
    <row r="187" spans="2:13" x14ac:dyDescent="0.45">
      <c r="B187" s="29"/>
      <c r="C187" s="30"/>
      <c r="D187" s="30"/>
      <c r="E187" s="30"/>
      <c r="F187" s="30"/>
      <c r="G187" s="30"/>
      <c r="H187" s="30"/>
      <c r="I187" s="30"/>
      <c r="K187" s="1"/>
      <c r="L187" s="3"/>
      <c r="M187" s="1"/>
    </row>
    <row r="188" spans="2:13" x14ac:dyDescent="0.45">
      <c r="B188" s="29"/>
      <c r="C188" s="30"/>
      <c r="D188" s="30"/>
      <c r="E188" s="30"/>
      <c r="F188" s="30"/>
      <c r="G188" s="30"/>
      <c r="H188" s="30"/>
      <c r="I188" s="30"/>
      <c r="K188" s="1"/>
      <c r="L188" s="3"/>
      <c r="M188" s="1"/>
    </row>
    <row r="189" spans="2:13" x14ac:dyDescent="0.45">
      <c r="B189" s="29"/>
      <c r="C189" s="30"/>
      <c r="D189" s="30"/>
      <c r="E189" s="30"/>
      <c r="F189" s="30"/>
      <c r="G189" s="30"/>
      <c r="H189" s="30"/>
      <c r="I189" s="30"/>
      <c r="K189" s="1"/>
      <c r="L189" s="3"/>
      <c r="M189" s="1"/>
    </row>
    <row r="190" spans="2:13" x14ac:dyDescent="0.45">
      <c r="B190" s="29"/>
      <c r="C190" s="30"/>
      <c r="D190" s="30"/>
      <c r="E190" s="30"/>
      <c r="F190" s="30"/>
      <c r="G190" s="30"/>
      <c r="H190" s="30"/>
      <c r="I190" s="30"/>
      <c r="K190" s="1"/>
      <c r="L190" s="3"/>
      <c r="M190" s="1"/>
    </row>
    <row r="191" spans="2:13" x14ac:dyDescent="0.45">
      <c r="B191" s="29"/>
      <c r="C191" s="30"/>
      <c r="D191" s="30"/>
      <c r="E191" s="30"/>
      <c r="F191" s="30"/>
      <c r="G191" s="30"/>
      <c r="H191" s="30"/>
      <c r="I191" s="30"/>
      <c r="K191" s="1"/>
      <c r="L191" s="3"/>
      <c r="M191" s="1"/>
    </row>
    <row r="192" spans="2:13" x14ac:dyDescent="0.45">
      <c r="B192" s="29"/>
      <c r="C192" s="30"/>
      <c r="D192" s="30"/>
      <c r="E192" s="30"/>
      <c r="F192" s="30"/>
      <c r="G192" s="30"/>
      <c r="H192" s="30"/>
      <c r="I192" s="30"/>
      <c r="K192" s="1"/>
      <c r="L192" s="3"/>
      <c r="M192" s="1"/>
    </row>
    <row r="193" spans="2:13" x14ac:dyDescent="0.45">
      <c r="B193" s="29"/>
      <c r="C193" s="30"/>
      <c r="D193" s="30"/>
      <c r="E193" s="30"/>
      <c r="F193" s="30"/>
      <c r="G193" s="30"/>
      <c r="H193" s="30"/>
      <c r="I193" s="30"/>
      <c r="K193" s="1"/>
      <c r="L193" s="3"/>
      <c r="M193" s="1"/>
    </row>
    <row r="194" spans="2:13" x14ac:dyDescent="0.45">
      <c r="B194" s="29"/>
      <c r="C194" s="30"/>
      <c r="D194" s="30"/>
      <c r="E194" s="30"/>
      <c r="F194" s="30"/>
      <c r="G194" s="30"/>
      <c r="H194" s="30"/>
      <c r="I194" s="30"/>
      <c r="K194" s="1"/>
      <c r="L194" s="3"/>
      <c r="M194" s="1"/>
    </row>
    <row r="195" spans="2:13" x14ac:dyDescent="0.45">
      <c r="B195" s="29"/>
      <c r="C195" s="30"/>
      <c r="D195" s="30"/>
      <c r="E195" s="30"/>
      <c r="F195" s="30"/>
      <c r="G195" s="30"/>
      <c r="H195" s="30"/>
      <c r="I195" s="30"/>
      <c r="K195" s="1"/>
      <c r="L195" s="3"/>
      <c r="M195" s="1"/>
    </row>
    <row r="196" spans="2:13" x14ac:dyDescent="0.45">
      <c r="B196" s="29"/>
      <c r="C196" s="30"/>
      <c r="D196" s="30"/>
      <c r="E196" s="30"/>
      <c r="F196" s="30"/>
      <c r="G196" s="30"/>
      <c r="H196" s="30"/>
      <c r="I196" s="30"/>
      <c r="K196" s="1"/>
      <c r="L196" s="3"/>
      <c r="M196" s="1"/>
    </row>
    <row r="197" spans="2:13" x14ac:dyDescent="0.45">
      <c r="B197" s="29"/>
      <c r="C197" s="30"/>
      <c r="D197" s="30"/>
      <c r="E197" s="30"/>
      <c r="F197" s="30"/>
      <c r="G197" s="30"/>
      <c r="H197" s="30"/>
      <c r="I197" s="30"/>
      <c r="K197" s="1"/>
      <c r="L197" s="3"/>
      <c r="M197" s="1"/>
    </row>
    <row r="198" spans="2:13" x14ac:dyDescent="0.45">
      <c r="B198" s="29"/>
      <c r="C198" s="30"/>
      <c r="D198" s="30"/>
      <c r="E198" s="30"/>
      <c r="F198" s="30"/>
      <c r="G198" s="30"/>
      <c r="H198" s="30"/>
      <c r="I198" s="30"/>
      <c r="K198" s="1"/>
      <c r="L198" s="3"/>
      <c r="M198" s="1"/>
    </row>
    <row r="199" spans="2:13" x14ac:dyDescent="0.45">
      <c r="B199" s="29"/>
      <c r="C199" s="30"/>
      <c r="D199" s="30"/>
      <c r="E199" s="30"/>
      <c r="F199" s="30"/>
      <c r="G199" s="30"/>
      <c r="H199" s="30"/>
      <c r="I199" s="30"/>
      <c r="K199" s="1"/>
      <c r="L199" s="3"/>
      <c r="M199" s="1"/>
    </row>
    <row r="200" spans="2:13" x14ac:dyDescent="0.45">
      <c r="B200" s="29"/>
      <c r="C200" s="30"/>
      <c r="D200" s="30"/>
      <c r="E200" s="30"/>
      <c r="F200" s="30"/>
      <c r="G200" s="30"/>
      <c r="H200" s="30"/>
      <c r="I200" s="30"/>
      <c r="K200" s="1"/>
      <c r="L200" s="3"/>
      <c r="M200" s="1"/>
    </row>
    <row r="201" spans="2:13" x14ac:dyDescent="0.45">
      <c r="B201" s="29"/>
      <c r="C201" s="30"/>
      <c r="D201" s="30"/>
      <c r="E201" s="30"/>
      <c r="F201" s="30"/>
      <c r="G201" s="30"/>
      <c r="H201" s="30"/>
      <c r="I201" s="30"/>
      <c r="K201" s="1"/>
      <c r="L201" s="3"/>
      <c r="M201" s="1"/>
    </row>
    <row r="202" spans="2:13" x14ac:dyDescent="0.45">
      <c r="B202" s="29"/>
      <c r="C202" s="30"/>
      <c r="D202" s="30"/>
      <c r="E202" s="30"/>
      <c r="F202" s="30"/>
      <c r="G202" s="30"/>
      <c r="H202" s="30"/>
      <c r="I202" s="30"/>
      <c r="K202" s="1"/>
      <c r="L202" s="3"/>
      <c r="M202" s="1"/>
    </row>
    <row r="203" spans="2:13" x14ac:dyDescent="0.45">
      <c r="B203" s="29"/>
      <c r="C203" s="30"/>
      <c r="D203" s="30"/>
      <c r="E203" s="30"/>
      <c r="F203" s="30"/>
      <c r="G203" s="30"/>
      <c r="H203" s="30"/>
      <c r="I203" s="30"/>
      <c r="K203" s="1"/>
      <c r="L203" s="3"/>
      <c r="M203" s="1"/>
    </row>
    <row r="204" spans="2:13" x14ac:dyDescent="0.45">
      <c r="B204" s="29"/>
      <c r="C204" s="30"/>
      <c r="D204" s="30"/>
      <c r="E204" s="30"/>
      <c r="F204" s="30"/>
      <c r="G204" s="30"/>
      <c r="H204" s="30"/>
      <c r="I204" s="30"/>
      <c r="K204" s="1"/>
      <c r="L204" s="3"/>
      <c r="M204" s="1"/>
    </row>
    <row r="205" spans="2:13" x14ac:dyDescent="0.45">
      <c r="B205" s="29"/>
      <c r="C205" s="30"/>
      <c r="D205" s="30"/>
      <c r="E205" s="30"/>
      <c r="F205" s="30"/>
      <c r="G205" s="30"/>
      <c r="H205" s="30"/>
      <c r="I205" s="30"/>
      <c r="K205" s="1"/>
      <c r="L205" s="3"/>
      <c r="M205" s="1"/>
    </row>
    <row r="206" spans="2:13" x14ac:dyDescent="0.45">
      <c r="B206" s="29"/>
      <c r="C206" s="30"/>
      <c r="D206" s="30"/>
      <c r="E206" s="30"/>
      <c r="F206" s="30"/>
      <c r="G206" s="30"/>
      <c r="H206" s="30"/>
      <c r="I206" s="30"/>
      <c r="K206" s="1"/>
      <c r="L206" s="3"/>
      <c r="M206" s="1"/>
    </row>
    <row r="207" spans="2:13" x14ac:dyDescent="0.45">
      <c r="B207" s="29"/>
      <c r="C207" s="30"/>
      <c r="D207" s="30"/>
      <c r="E207" s="30"/>
      <c r="F207" s="30"/>
      <c r="G207" s="30"/>
      <c r="H207" s="30"/>
      <c r="I207" s="30"/>
      <c r="K207" s="1"/>
      <c r="L207" s="3"/>
      <c r="M207" s="1"/>
    </row>
    <row r="208" spans="2:13" x14ac:dyDescent="0.45">
      <c r="B208" s="29"/>
      <c r="C208" s="30"/>
      <c r="D208" s="30"/>
      <c r="E208" s="30"/>
      <c r="F208" s="30"/>
      <c r="G208" s="30"/>
      <c r="H208" s="30"/>
      <c r="I208" s="30"/>
      <c r="K208" s="1"/>
      <c r="L208" s="3"/>
      <c r="M208" s="1"/>
    </row>
    <row r="209" spans="2:13" x14ac:dyDescent="0.45">
      <c r="B209" s="29"/>
      <c r="C209" s="30"/>
      <c r="D209" s="30"/>
      <c r="E209" s="30"/>
      <c r="F209" s="30"/>
      <c r="G209" s="30"/>
      <c r="H209" s="30"/>
      <c r="I209" s="30"/>
      <c r="K209" s="1"/>
      <c r="L209" s="3"/>
      <c r="M209" s="1"/>
    </row>
    <row r="210" spans="2:13" x14ac:dyDescent="0.45">
      <c r="B210" s="29"/>
      <c r="C210" s="30"/>
      <c r="D210" s="30"/>
      <c r="E210" s="30"/>
      <c r="F210" s="30"/>
      <c r="G210" s="30"/>
      <c r="H210" s="30"/>
      <c r="I210" s="30"/>
      <c r="K210" s="1"/>
      <c r="L210" s="3"/>
      <c r="M210" s="1"/>
    </row>
    <row r="211" spans="2:13" x14ac:dyDescent="0.45">
      <c r="B211" s="29"/>
      <c r="C211" s="30"/>
      <c r="D211" s="30"/>
      <c r="E211" s="30"/>
      <c r="F211" s="30"/>
      <c r="G211" s="30"/>
      <c r="H211" s="30"/>
      <c r="I211" s="30"/>
      <c r="K211" s="1"/>
      <c r="L211" s="3"/>
      <c r="M211" s="1"/>
    </row>
    <row r="212" spans="2:13" x14ac:dyDescent="0.45">
      <c r="B212" s="29"/>
      <c r="C212" s="30"/>
      <c r="D212" s="30"/>
      <c r="E212" s="30"/>
      <c r="F212" s="30"/>
      <c r="G212" s="30"/>
      <c r="H212" s="30"/>
      <c r="I212" s="30"/>
      <c r="K212" s="1"/>
      <c r="L212" s="3"/>
      <c r="M212" s="1"/>
    </row>
    <row r="213" spans="2:13" x14ac:dyDescent="0.45">
      <c r="B213" s="29"/>
      <c r="C213" s="30"/>
      <c r="D213" s="30"/>
      <c r="E213" s="30"/>
      <c r="F213" s="30"/>
      <c r="G213" s="30"/>
      <c r="H213" s="30"/>
      <c r="I213" s="30"/>
      <c r="K213" s="1"/>
      <c r="L213" s="3"/>
      <c r="M213" s="1"/>
    </row>
    <row r="214" spans="2:13" x14ac:dyDescent="0.45">
      <c r="B214" s="29"/>
      <c r="C214" s="30"/>
      <c r="D214" s="30"/>
      <c r="E214" s="30"/>
      <c r="F214" s="30"/>
      <c r="G214" s="30"/>
      <c r="H214" s="30"/>
      <c r="I214" s="30"/>
      <c r="K214" s="1"/>
      <c r="L214" s="3"/>
      <c r="M214" s="1"/>
    </row>
    <row r="215" spans="2:13" x14ac:dyDescent="0.45">
      <c r="B215" s="29"/>
      <c r="C215" s="30"/>
      <c r="D215" s="30"/>
      <c r="E215" s="30"/>
      <c r="F215" s="30"/>
      <c r="G215" s="30"/>
      <c r="H215" s="30"/>
      <c r="I215" s="30"/>
      <c r="K215" s="1"/>
      <c r="L215" s="3"/>
      <c r="M215" s="1"/>
    </row>
    <row r="216" spans="2:13" x14ac:dyDescent="0.45">
      <c r="B216" s="29"/>
      <c r="C216" s="30"/>
      <c r="D216" s="30"/>
      <c r="E216" s="30"/>
      <c r="F216" s="30"/>
      <c r="G216" s="30"/>
      <c r="H216" s="30"/>
      <c r="I216" s="30"/>
      <c r="K216" s="1"/>
      <c r="L216" s="3"/>
      <c r="M216" s="1"/>
    </row>
    <row r="217" spans="2:13" x14ac:dyDescent="0.45">
      <c r="B217" s="29"/>
      <c r="C217" s="30"/>
      <c r="D217" s="30"/>
      <c r="E217" s="30"/>
      <c r="F217" s="30"/>
      <c r="G217" s="30"/>
      <c r="H217" s="30"/>
      <c r="I217" s="30"/>
      <c r="K217" s="1"/>
      <c r="L217" s="3"/>
      <c r="M217" s="1"/>
    </row>
    <row r="218" spans="2:13" x14ac:dyDescent="0.45">
      <c r="B218" s="29"/>
      <c r="C218" s="30"/>
      <c r="D218" s="30"/>
      <c r="E218" s="30"/>
      <c r="F218" s="30"/>
      <c r="G218" s="30"/>
      <c r="H218" s="30"/>
      <c r="I218" s="30"/>
      <c r="K218" s="1"/>
      <c r="L218" s="3"/>
      <c r="M218" s="1"/>
    </row>
    <row r="219" spans="2:13" x14ac:dyDescent="0.45">
      <c r="B219" s="29"/>
      <c r="C219" s="30"/>
      <c r="D219" s="30"/>
      <c r="E219" s="30"/>
      <c r="F219" s="30"/>
      <c r="G219" s="30"/>
      <c r="H219" s="30"/>
      <c r="I219" s="30"/>
      <c r="K219" s="1"/>
      <c r="L219" s="3"/>
      <c r="M219" s="1"/>
    </row>
    <row r="220" spans="2:13" x14ac:dyDescent="0.45">
      <c r="B220" s="29"/>
      <c r="C220" s="30"/>
      <c r="D220" s="30"/>
      <c r="E220" s="30"/>
      <c r="F220" s="30"/>
      <c r="G220" s="30"/>
      <c r="H220" s="30"/>
      <c r="I220" s="30"/>
      <c r="K220" s="1"/>
      <c r="L220" s="3"/>
      <c r="M220" s="1"/>
    </row>
    <row r="221" spans="2:13" x14ac:dyDescent="0.45">
      <c r="B221" s="29"/>
      <c r="C221" s="30"/>
      <c r="D221" s="30"/>
      <c r="E221" s="30"/>
      <c r="F221" s="30"/>
      <c r="G221" s="30"/>
      <c r="H221" s="30"/>
      <c r="I221" s="30"/>
      <c r="K221" s="1"/>
      <c r="L221" s="3"/>
      <c r="M221" s="1"/>
    </row>
    <row r="222" spans="2:13" x14ac:dyDescent="0.45">
      <c r="B222" s="29"/>
      <c r="C222" s="30"/>
      <c r="D222" s="30"/>
      <c r="E222" s="30"/>
      <c r="F222" s="30"/>
      <c r="G222" s="30"/>
      <c r="H222" s="30"/>
      <c r="I222" s="30"/>
      <c r="K222" s="1"/>
      <c r="L222" s="3"/>
      <c r="M222" s="1"/>
    </row>
    <row r="223" spans="2:13" x14ac:dyDescent="0.45">
      <c r="B223" s="29"/>
      <c r="C223" s="30"/>
      <c r="D223" s="30"/>
      <c r="E223" s="30"/>
      <c r="F223" s="30"/>
      <c r="G223" s="30"/>
      <c r="H223" s="30"/>
      <c r="I223" s="30"/>
      <c r="K223" s="1"/>
      <c r="L223" s="3"/>
      <c r="M223" s="1"/>
    </row>
    <row r="224" spans="2:13" x14ac:dyDescent="0.45">
      <c r="B224" s="29"/>
      <c r="C224" s="30"/>
      <c r="D224" s="30"/>
      <c r="E224" s="30"/>
      <c r="F224" s="30"/>
      <c r="G224" s="30"/>
      <c r="H224" s="30"/>
      <c r="I224" s="30"/>
      <c r="K224" s="1"/>
      <c r="L224" s="3"/>
      <c r="M224" s="1"/>
    </row>
    <row r="225" spans="2:13" x14ac:dyDescent="0.45">
      <c r="B225" s="29"/>
      <c r="C225" s="30"/>
      <c r="D225" s="30"/>
      <c r="E225" s="30"/>
      <c r="F225" s="30"/>
      <c r="G225" s="30"/>
      <c r="H225" s="30"/>
      <c r="I225" s="30"/>
      <c r="K225" s="1"/>
      <c r="L225" s="3"/>
      <c r="M225" s="1"/>
    </row>
    <row r="226" spans="2:13" x14ac:dyDescent="0.45">
      <c r="B226" s="29"/>
      <c r="C226" s="30"/>
      <c r="D226" s="30"/>
      <c r="E226" s="30"/>
      <c r="F226" s="30"/>
      <c r="G226" s="30"/>
      <c r="H226" s="30"/>
      <c r="I226" s="30"/>
      <c r="K226" s="1"/>
      <c r="L226" s="3"/>
      <c r="M226" s="1"/>
    </row>
    <row r="227" spans="2:13" x14ac:dyDescent="0.45">
      <c r="B227" s="29"/>
      <c r="C227" s="30"/>
      <c r="D227" s="30"/>
      <c r="E227" s="30"/>
      <c r="F227" s="30"/>
      <c r="G227" s="30"/>
      <c r="H227" s="30"/>
      <c r="I227" s="30"/>
      <c r="K227" s="1"/>
      <c r="L227" s="3"/>
      <c r="M227" s="1"/>
    </row>
    <row r="228" spans="2:13" x14ac:dyDescent="0.45">
      <c r="B228" s="29"/>
      <c r="C228" s="30"/>
      <c r="D228" s="30"/>
      <c r="E228" s="30"/>
      <c r="F228" s="30"/>
      <c r="G228" s="30"/>
      <c r="H228" s="30"/>
      <c r="I228" s="30"/>
      <c r="K228" s="1"/>
      <c r="L228" s="3"/>
      <c r="M228" s="1"/>
    </row>
    <row r="229" spans="2:13" x14ac:dyDescent="0.45">
      <c r="B229" s="29"/>
      <c r="C229" s="30"/>
      <c r="D229" s="30"/>
      <c r="E229" s="30"/>
      <c r="F229" s="30"/>
      <c r="G229" s="30"/>
      <c r="H229" s="30"/>
      <c r="I229" s="30"/>
      <c r="K229" s="1"/>
      <c r="L229" s="3"/>
      <c r="M229" s="1"/>
    </row>
    <row r="230" spans="2:13" x14ac:dyDescent="0.45">
      <c r="B230" s="29"/>
      <c r="C230" s="30"/>
      <c r="D230" s="30"/>
      <c r="E230" s="30"/>
      <c r="F230" s="30"/>
      <c r="G230" s="30"/>
      <c r="H230" s="30"/>
      <c r="I230" s="30"/>
      <c r="K230" s="1"/>
      <c r="L230" s="3"/>
      <c r="M230" s="1"/>
    </row>
    <row r="231" spans="2:13" x14ac:dyDescent="0.45">
      <c r="B231" s="29"/>
      <c r="C231" s="30"/>
      <c r="D231" s="30"/>
      <c r="E231" s="30"/>
      <c r="F231" s="30"/>
      <c r="G231" s="30"/>
      <c r="H231" s="30"/>
      <c r="I231" s="30"/>
      <c r="K231" s="1"/>
      <c r="L231" s="3"/>
      <c r="M231" s="1"/>
    </row>
    <row r="232" spans="2:13" x14ac:dyDescent="0.45">
      <c r="B232" s="29"/>
      <c r="C232" s="30"/>
      <c r="D232" s="30"/>
      <c r="E232" s="30"/>
      <c r="F232" s="30"/>
      <c r="G232" s="30"/>
      <c r="H232" s="30"/>
      <c r="I232" s="30"/>
      <c r="K232" s="1"/>
      <c r="L232" s="3"/>
      <c r="M232" s="1"/>
    </row>
    <row r="233" spans="2:13" x14ac:dyDescent="0.45">
      <c r="B233" s="29"/>
      <c r="C233" s="30"/>
      <c r="D233" s="30"/>
      <c r="E233" s="30"/>
      <c r="F233" s="30"/>
      <c r="G233" s="30"/>
      <c r="H233" s="30"/>
      <c r="I233" s="30"/>
      <c r="K233" s="1"/>
      <c r="L233" s="3"/>
      <c r="M233" s="1"/>
    </row>
    <row r="234" spans="2:13" x14ac:dyDescent="0.45">
      <c r="B234" s="29"/>
      <c r="C234" s="30"/>
      <c r="D234" s="30"/>
      <c r="E234" s="30"/>
      <c r="F234" s="30"/>
      <c r="G234" s="30"/>
      <c r="H234" s="30"/>
      <c r="I234" s="30"/>
      <c r="K234" s="1"/>
      <c r="L234" s="3"/>
      <c r="M234" s="1"/>
    </row>
    <row r="235" spans="2:13" x14ac:dyDescent="0.45">
      <c r="B235" s="29"/>
      <c r="C235" s="30"/>
      <c r="D235" s="30"/>
      <c r="E235" s="30"/>
      <c r="F235" s="30"/>
      <c r="G235" s="30"/>
      <c r="H235" s="30"/>
      <c r="I235" s="30"/>
      <c r="K235" s="1"/>
      <c r="L235" s="3"/>
      <c r="M235" s="1"/>
    </row>
    <row r="236" spans="2:13" x14ac:dyDescent="0.45">
      <c r="B236" s="29"/>
      <c r="C236" s="30"/>
      <c r="D236" s="30"/>
      <c r="E236" s="30"/>
      <c r="F236" s="30"/>
      <c r="G236" s="30"/>
      <c r="H236" s="30"/>
      <c r="I236" s="30"/>
      <c r="K236" s="1"/>
      <c r="L236" s="3"/>
      <c r="M236" s="1"/>
    </row>
    <row r="237" spans="2:13" x14ac:dyDescent="0.45">
      <c r="B237" s="29"/>
      <c r="C237" s="30"/>
      <c r="D237" s="30"/>
      <c r="E237" s="30"/>
      <c r="F237" s="30"/>
      <c r="G237" s="30"/>
      <c r="H237" s="30"/>
      <c r="I237" s="30"/>
      <c r="K237" s="1"/>
      <c r="L237" s="3"/>
      <c r="M237" s="1"/>
    </row>
    <row r="238" spans="2:13" x14ac:dyDescent="0.45">
      <c r="B238" s="29"/>
      <c r="C238" s="30"/>
      <c r="D238" s="30"/>
      <c r="E238" s="30"/>
      <c r="F238" s="30"/>
      <c r="G238" s="30"/>
      <c r="H238" s="30"/>
      <c r="I238" s="30"/>
      <c r="K238" s="1"/>
      <c r="L238" s="3"/>
      <c r="M238" s="1"/>
    </row>
    <row r="239" spans="2:13" x14ac:dyDescent="0.45">
      <c r="B239" s="29"/>
      <c r="C239" s="30"/>
      <c r="D239" s="30"/>
      <c r="E239" s="30"/>
      <c r="F239" s="30"/>
      <c r="G239" s="30"/>
      <c r="H239" s="30"/>
      <c r="I239" s="30"/>
      <c r="K239" s="1"/>
      <c r="L239" s="3"/>
      <c r="M239" s="1"/>
    </row>
    <row r="240" spans="2:13" x14ac:dyDescent="0.45">
      <c r="B240" s="29"/>
      <c r="C240" s="30"/>
      <c r="D240" s="30"/>
      <c r="E240" s="30"/>
      <c r="F240" s="30"/>
      <c r="G240" s="30"/>
      <c r="H240" s="30"/>
      <c r="I240" s="30"/>
      <c r="K240" s="1"/>
      <c r="L240" s="3"/>
      <c r="M240" s="1"/>
    </row>
    <row r="241" spans="2:13" x14ac:dyDescent="0.45">
      <c r="B241" s="29"/>
      <c r="C241" s="30"/>
      <c r="D241" s="30"/>
      <c r="E241" s="30"/>
      <c r="F241" s="30"/>
      <c r="G241" s="30"/>
      <c r="H241" s="30"/>
      <c r="I241" s="30"/>
      <c r="K241" s="1"/>
      <c r="L241" s="3"/>
      <c r="M241" s="1"/>
    </row>
    <row r="242" spans="2:13" x14ac:dyDescent="0.45">
      <c r="B242" s="29"/>
      <c r="C242" s="30"/>
      <c r="D242" s="30"/>
      <c r="E242" s="30"/>
      <c r="F242" s="30"/>
      <c r="G242" s="30"/>
      <c r="H242" s="30"/>
      <c r="I242" s="30"/>
      <c r="K242" s="1"/>
      <c r="L242" s="3"/>
      <c r="M242" s="1"/>
    </row>
    <row r="243" spans="2:13" x14ac:dyDescent="0.45">
      <c r="B243" s="29"/>
      <c r="C243" s="30"/>
      <c r="D243" s="30"/>
      <c r="E243" s="30"/>
      <c r="F243" s="30"/>
      <c r="G243" s="30"/>
      <c r="H243" s="30"/>
      <c r="I243" s="30"/>
      <c r="K243" s="1"/>
      <c r="L243" s="3"/>
      <c r="M243" s="1"/>
    </row>
    <row r="244" spans="2:13" x14ac:dyDescent="0.45">
      <c r="B244" s="29"/>
      <c r="C244" s="30"/>
      <c r="D244" s="30"/>
      <c r="E244" s="30"/>
      <c r="F244" s="30"/>
      <c r="G244" s="30"/>
      <c r="H244" s="30"/>
      <c r="I244" s="30"/>
      <c r="K244" s="1"/>
      <c r="L244" s="3"/>
      <c r="M244" s="1"/>
    </row>
    <row r="245" spans="2:13" x14ac:dyDescent="0.45">
      <c r="B245" s="29"/>
      <c r="C245" s="30"/>
      <c r="D245" s="30"/>
      <c r="E245" s="30"/>
      <c r="F245" s="30"/>
      <c r="G245" s="30"/>
      <c r="H245" s="30"/>
      <c r="I245" s="30"/>
      <c r="K245" s="1"/>
      <c r="L245" s="3"/>
      <c r="M245" s="1"/>
    </row>
    <row r="246" spans="2:13" x14ac:dyDescent="0.45">
      <c r="B246" s="29"/>
      <c r="C246" s="30"/>
      <c r="D246" s="30"/>
      <c r="E246" s="30"/>
      <c r="F246" s="30"/>
      <c r="G246" s="30"/>
      <c r="H246" s="30"/>
      <c r="I246" s="30"/>
      <c r="K246" s="1"/>
      <c r="L246" s="3"/>
      <c r="M246" s="1"/>
    </row>
    <row r="247" spans="2:13" x14ac:dyDescent="0.45">
      <c r="B247" s="29"/>
      <c r="C247" s="30"/>
      <c r="D247" s="30"/>
      <c r="E247" s="30"/>
      <c r="F247" s="30"/>
      <c r="G247" s="30"/>
      <c r="H247" s="30"/>
      <c r="I247" s="30"/>
      <c r="K247" s="1"/>
      <c r="L247" s="3"/>
      <c r="M247" s="1"/>
    </row>
    <row r="248" spans="2:13" x14ac:dyDescent="0.45">
      <c r="B248" s="29"/>
      <c r="C248" s="30"/>
      <c r="D248" s="30"/>
      <c r="E248" s="30"/>
      <c r="F248" s="30"/>
      <c r="G248" s="30"/>
      <c r="H248" s="30"/>
      <c r="I248" s="30"/>
      <c r="K248" s="1"/>
      <c r="L248" s="3"/>
      <c r="M248" s="1"/>
    </row>
    <row r="249" spans="2:13" x14ac:dyDescent="0.45">
      <c r="B249" s="29"/>
      <c r="C249" s="30"/>
      <c r="D249" s="30"/>
      <c r="E249" s="30"/>
      <c r="F249" s="30"/>
      <c r="G249" s="30"/>
      <c r="H249" s="30"/>
      <c r="I249" s="30"/>
      <c r="K249" s="1"/>
      <c r="L249" s="3"/>
      <c r="M249" s="1"/>
    </row>
    <row r="250" spans="2:13" x14ac:dyDescent="0.45">
      <c r="B250" s="29"/>
      <c r="C250" s="30"/>
      <c r="D250" s="30"/>
      <c r="E250" s="30"/>
      <c r="F250" s="30"/>
      <c r="G250" s="30"/>
      <c r="H250" s="30"/>
      <c r="I250" s="30"/>
      <c r="K250" s="1"/>
      <c r="L250" s="3"/>
      <c r="M250" s="1"/>
    </row>
    <row r="251" spans="2:13" x14ac:dyDescent="0.45">
      <c r="B251" s="29"/>
      <c r="C251" s="30"/>
      <c r="D251" s="30"/>
      <c r="E251" s="30"/>
      <c r="F251" s="30"/>
      <c r="G251" s="30"/>
      <c r="H251" s="30"/>
      <c r="I251" s="30"/>
      <c r="K251" s="1"/>
      <c r="L251" s="3"/>
      <c r="M251" s="1"/>
    </row>
    <row r="252" spans="2:13" x14ac:dyDescent="0.45">
      <c r="B252" s="29"/>
      <c r="C252" s="30"/>
      <c r="D252" s="30"/>
      <c r="E252" s="30"/>
      <c r="F252" s="30"/>
      <c r="G252" s="30"/>
      <c r="H252" s="30"/>
      <c r="I252" s="30"/>
      <c r="K252" s="1"/>
      <c r="L252" s="3"/>
      <c r="M252" s="1"/>
    </row>
    <row r="253" spans="2:13" x14ac:dyDescent="0.45">
      <c r="B253" s="29"/>
      <c r="C253" s="30"/>
      <c r="D253" s="30"/>
      <c r="E253" s="30"/>
      <c r="F253" s="30"/>
      <c r="G253" s="30"/>
      <c r="H253" s="30"/>
      <c r="I253" s="30"/>
      <c r="K253" s="1"/>
      <c r="L253" s="3"/>
      <c r="M253" s="1"/>
    </row>
    <row r="254" spans="2:13" x14ac:dyDescent="0.45">
      <c r="B254" s="29"/>
      <c r="C254" s="30"/>
      <c r="D254" s="30"/>
      <c r="E254" s="30"/>
      <c r="F254" s="30"/>
      <c r="G254" s="30"/>
      <c r="H254" s="30"/>
      <c r="I254" s="30"/>
      <c r="K254" s="1"/>
      <c r="L254" s="3"/>
      <c r="M254" s="1"/>
    </row>
    <row r="255" spans="2:13" x14ac:dyDescent="0.45">
      <c r="B255" s="29"/>
      <c r="C255" s="30"/>
      <c r="D255" s="30"/>
      <c r="E255" s="30"/>
      <c r="F255" s="30"/>
      <c r="G255" s="30"/>
      <c r="H255" s="30"/>
      <c r="I255" s="30"/>
      <c r="K255" s="1"/>
      <c r="L255" s="3"/>
      <c r="M255" s="1"/>
    </row>
    <row r="256" spans="2:13" x14ac:dyDescent="0.45">
      <c r="B256" s="29"/>
      <c r="C256" s="30"/>
      <c r="D256" s="30"/>
      <c r="E256" s="30"/>
      <c r="F256" s="30"/>
      <c r="G256" s="30"/>
      <c r="H256" s="30"/>
      <c r="I256" s="30"/>
      <c r="K256" s="1"/>
      <c r="L256" s="3"/>
      <c r="M256" s="1"/>
    </row>
    <row r="257" spans="2:13" x14ac:dyDescent="0.45">
      <c r="B257" s="29"/>
      <c r="C257" s="30"/>
      <c r="D257" s="30"/>
      <c r="E257" s="30"/>
      <c r="F257" s="30"/>
      <c r="G257" s="30"/>
      <c r="H257" s="30"/>
      <c r="I257" s="30"/>
      <c r="K257" s="1"/>
      <c r="L257" s="3"/>
      <c r="M257" s="1"/>
    </row>
    <row r="258" spans="2:13" x14ac:dyDescent="0.45">
      <c r="B258" s="29"/>
      <c r="C258" s="30"/>
      <c r="D258" s="30"/>
      <c r="E258" s="30"/>
      <c r="F258" s="30"/>
      <c r="G258" s="30"/>
      <c r="H258" s="30"/>
      <c r="I258" s="30"/>
      <c r="K258" s="1"/>
      <c r="L258" s="3"/>
      <c r="M258" s="1"/>
    </row>
    <row r="259" spans="2:13" x14ac:dyDescent="0.45">
      <c r="B259" s="29"/>
      <c r="C259" s="30"/>
      <c r="D259" s="30"/>
      <c r="E259" s="30"/>
      <c r="F259" s="30"/>
      <c r="G259" s="30"/>
      <c r="H259" s="30"/>
      <c r="I259" s="30"/>
      <c r="K259" s="1"/>
      <c r="L259" s="3"/>
      <c r="M259" s="1"/>
    </row>
    <row r="260" spans="2:13" x14ac:dyDescent="0.45">
      <c r="B260" s="29"/>
      <c r="C260" s="30"/>
      <c r="D260" s="30"/>
      <c r="E260" s="30"/>
      <c r="F260" s="30"/>
      <c r="G260" s="30"/>
      <c r="H260" s="30"/>
      <c r="I260" s="30"/>
      <c r="K260" s="1"/>
      <c r="L260" s="3"/>
      <c r="M260" s="1"/>
    </row>
    <row r="261" spans="2:13" x14ac:dyDescent="0.45">
      <c r="B261" s="29"/>
      <c r="C261" s="30"/>
      <c r="D261" s="30"/>
      <c r="E261" s="30"/>
      <c r="F261" s="30"/>
      <c r="G261" s="30"/>
      <c r="H261" s="30"/>
      <c r="I261" s="30"/>
      <c r="K261" s="1"/>
      <c r="L261" s="3"/>
      <c r="M261" s="1"/>
    </row>
    <row r="262" spans="2:13" x14ac:dyDescent="0.45">
      <c r="B262" s="29"/>
      <c r="C262" s="30"/>
      <c r="D262" s="30"/>
      <c r="E262" s="30"/>
      <c r="F262" s="30"/>
      <c r="G262" s="30"/>
      <c r="H262" s="30"/>
      <c r="I262" s="30"/>
      <c r="K262" s="1"/>
      <c r="L262" s="3"/>
      <c r="M262" s="1"/>
    </row>
    <row r="263" spans="2:13" x14ac:dyDescent="0.45">
      <c r="B263" s="29"/>
      <c r="C263" s="30"/>
      <c r="D263" s="30"/>
      <c r="E263" s="30"/>
      <c r="F263" s="30"/>
      <c r="G263" s="30"/>
      <c r="H263" s="30"/>
      <c r="I263" s="30"/>
      <c r="K263" s="1"/>
      <c r="L263" s="3"/>
      <c r="M263" s="1"/>
    </row>
    <row r="264" spans="2:13" x14ac:dyDescent="0.45">
      <c r="B264" s="29"/>
      <c r="C264" s="30"/>
      <c r="D264" s="30"/>
      <c r="E264" s="30"/>
      <c r="F264" s="30"/>
      <c r="G264" s="30"/>
      <c r="H264" s="30"/>
      <c r="I264" s="30"/>
      <c r="K264" s="1"/>
      <c r="L264" s="3"/>
      <c r="M264" s="1"/>
    </row>
    <row r="265" spans="2:13" x14ac:dyDescent="0.45">
      <c r="B265" s="29"/>
      <c r="C265" s="30"/>
      <c r="D265" s="30"/>
      <c r="E265" s="30"/>
      <c r="F265" s="30"/>
      <c r="G265" s="30"/>
      <c r="H265" s="30"/>
      <c r="I265" s="30"/>
      <c r="K265" s="1"/>
      <c r="L265" s="3"/>
      <c r="M265" s="1"/>
    </row>
    <row r="266" spans="2:13" x14ac:dyDescent="0.45">
      <c r="B266" s="29"/>
      <c r="C266" s="30"/>
      <c r="D266" s="30"/>
      <c r="E266" s="30"/>
      <c r="F266" s="30"/>
      <c r="G266" s="30"/>
      <c r="H266" s="30"/>
      <c r="I266" s="30"/>
      <c r="K266" s="1"/>
      <c r="L266" s="3"/>
      <c r="M266" s="1"/>
    </row>
    <row r="267" spans="2:13" x14ac:dyDescent="0.45">
      <c r="B267" s="29"/>
      <c r="C267" s="30"/>
      <c r="D267" s="30"/>
      <c r="E267" s="30"/>
      <c r="F267" s="30"/>
      <c r="G267" s="30"/>
      <c r="H267" s="30"/>
      <c r="I267" s="30"/>
      <c r="K267" s="1"/>
      <c r="L267" s="3"/>
      <c r="M267" s="1"/>
    </row>
    <row r="268" spans="2:13" x14ac:dyDescent="0.45">
      <c r="B268" s="29"/>
      <c r="C268" s="30"/>
      <c r="D268" s="30"/>
      <c r="E268" s="30"/>
      <c r="F268" s="30"/>
      <c r="G268" s="30"/>
      <c r="H268" s="30"/>
      <c r="I268" s="30"/>
      <c r="K268" s="1"/>
      <c r="L268" s="3"/>
      <c r="M268" s="1"/>
    </row>
    <row r="269" spans="2:13" x14ac:dyDescent="0.45">
      <c r="B269" s="29"/>
      <c r="C269" s="30"/>
      <c r="D269" s="30"/>
      <c r="E269" s="30"/>
      <c r="F269" s="30"/>
      <c r="G269" s="30"/>
      <c r="H269" s="30"/>
      <c r="I269" s="30"/>
      <c r="K269" s="1"/>
      <c r="L269" s="3"/>
      <c r="M269" s="1"/>
    </row>
    <row r="270" spans="2:13" x14ac:dyDescent="0.45">
      <c r="B270" s="29"/>
      <c r="C270" s="30"/>
      <c r="D270" s="30"/>
      <c r="E270" s="30"/>
      <c r="F270" s="30"/>
      <c r="G270" s="30"/>
      <c r="H270" s="30"/>
      <c r="I270" s="30"/>
      <c r="K270" s="1"/>
      <c r="L270" s="3"/>
      <c r="M270" s="1"/>
    </row>
    <row r="271" spans="2:13" x14ac:dyDescent="0.45">
      <c r="B271" s="29"/>
      <c r="C271" s="30"/>
      <c r="D271" s="30"/>
      <c r="E271" s="30"/>
      <c r="F271" s="30"/>
      <c r="G271" s="30"/>
      <c r="H271" s="30"/>
      <c r="I271" s="30"/>
      <c r="K271" s="1"/>
      <c r="L271" s="3"/>
      <c r="M271" s="1"/>
    </row>
    <row r="272" spans="2:13" x14ac:dyDescent="0.45">
      <c r="B272" s="29"/>
      <c r="C272" s="30"/>
      <c r="D272" s="30"/>
      <c r="E272" s="30"/>
      <c r="F272" s="30"/>
      <c r="G272" s="30"/>
      <c r="H272" s="30"/>
      <c r="I272" s="30"/>
      <c r="K272" s="1"/>
      <c r="L272" s="3"/>
      <c r="M272" s="1"/>
    </row>
    <row r="273" spans="2:13" x14ac:dyDescent="0.45">
      <c r="B273" s="29"/>
      <c r="C273" s="30"/>
      <c r="D273" s="30"/>
      <c r="E273" s="30"/>
      <c r="F273" s="30"/>
      <c r="G273" s="30"/>
      <c r="H273" s="30"/>
      <c r="I273" s="30"/>
      <c r="K273" s="1"/>
      <c r="L273" s="3"/>
      <c r="M273" s="1"/>
    </row>
    <row r="274" spans="2:13" x14ac:dyDescent="0.45">
      <c r="B274" s="29"/>
      <c r="C274" s="30"/>
      <c r="D274" s="30"/>
      <c r="E274" s="30"/>
      <c r="F274" s="30"/>
      <c r="G274" s="30"/>
      <c r="H274" s="30"/>
      <c r="I274" s="30"/>
      <c r="K274" s="1"/>
      <c r="L274" s="3"/>
      <c r="M274" s="1"/>
    </row>
    <row r="275" spans="2:13" x14ac:dyDescent="0.45">
      <c r="B275" s="29"/>
      <c r="C275" s="30"/>
      <c r="D275" s="30"/>
      <c r="E275" s="30"/>
      <c r="F275" s="30"/>
      <c r="G275" s="30"/>
      <c r="H275" s="30"/>
      <c r="I275" s="30"/>
      <c r="K275" s="1"/>
      <c r="L275" s="3"/>
      <c r="M275" s="1"/>
    </row>
    <row r="276" spans="2:13" x14ac:dyDescent="0.45">
      <c r="B276" s="29"/>
      <c r="C276" s="30"/>
      <c r="D276" s="30"/>
      <c r="E276" s="30"/>
      <c r="F276" s="30"/>
      <c r="G276" s="30"/>
      <c r="H276" s="30"/>
      <c r="I276" s="30"/>
      <c r="K276" s="1"/>
      <c r="L276" s="3"/>
      <c r="M276" s="1"/>
    </row>
    <row r="277" spans="2:13" x14ac:dyDescent="0.45">
      <c r="B277" s="29"/>
      <c r="C277" s="30"/>
      <c r="D277" s="30"/>
      <c r="E277" s="30"/>
      <c r="F277" s="30"/>
      <c r="G277" s="30"/>
      <c r="H277" s="30"/>
      <c r="I277" s="30"/>
      <c r="K277" s="1"/>
      <c r="L277" s="3"/>
      <c r="M277" s="1"/>
    </row>
    <row r="278" spans="2:13" x14ac:dyDescent="0.45">
      <c r="B278" s="29"/>
      <c r="C278" s="30"/>
      <c r="D278" s="30"/>
      <c r="E278" s="30"/>
      <c r="F278" s="30"/>
      <c r="G278" s="30"/>
      <c r="H278" s="30"/>
      <c r="I278" s="30"/>
      <c r="K278" s="1"/>
      <c r="L278" s="3"/>
      <c r="M278" s="1"/>
    </row>
    <row r="279" spans="2:13" x14ac:dyDescent="0.45">
      <c r="B279" s="29"/>
      <c r="C279" s="30"/>
      <c r="D279" s="30"/>
      <c r="E279" s="30"/>
      <c r="F279" s="30"/>
      <c r="G279" s="30"/>
      <c r="H279" s="30"/>
      <c r="I279" s="30"/>
      <c r="K279" s="1"/>
      <c r="L279" s="3"/>
      <c r="M279" s="1"/>
    </row>
    <row r="280" spans="2:13" x14ac:dyDescent="0.45">
      <c r="B280" s="29"/>
      <c r="C280" s="30"/>
      <c r="D280" s="30"/>
      <c r="E280" s="30"/>
      <c r="F280" s="30"/>
      <c r="G280" s="30"/>
      <c r="H280" s="30"/>
      <c r="I280" s="30"/>
      <c r="K280" s="1"/>
      <c r="L280" s="3"/>
      <c r="M280" s="1"/>
    </row>
    <row r="281" spans="2:13" x14ac:dyDescent="0.45">
      <c r="B281" s="29"/>
      <c r="C281" s="30"/>
      <c r="D281" s="30"/>
      <c r="E281" s="30"/>
      <c r="F281" s="30"/>
      <c r="G281" s="30"/>
      <c r="H281" s="30"/>
      <c r="I281" s="30"/>
      <c r="K281" s="1"/>
      <c r="L281" s="3"/>
      <c r="M281" s="1"/>
    </row>
    <row r="282" spans="2:13" x14ac:dyDescent="0.45">
      <c r="B282" s="29"/>
      <c r="C282" s="30"/>
      <c r="D282" s="30"/>
      <c r="E282" s="30"/>
      <c r="F282" s="30"/>
      <c r="G282" s="30"/>
      <c r="H282" s="30"/>
      <c r="I282" s="30"/>
      <c r="K282" s="1"/>
      <c r="L282" s="3"/>
      <c r="M282" s="1"/>
    </row>
    <row r="283" spans="2:13" x14ac:dyDescent="0.45">
      <c r="B283" s="29"/>
      <c r="C283" s="30"/>
      <c r="D283" s="30"/>
      <c r="E283" s="30"/>
      <c r="F283" s="30"/>
      <c r="G283" s="30"/>
      <c r="H283" s="30"/>
      <c r="I283" s="30"/>
      <c r="K283" s="1"/>
      <c r="L283" s="3"/>
      <c r="M283" s="1"/>
    </row>
    <row r="284" spans="2:13" x14ac:dyDescent="0.45">
      <c r="B284" s="29"/>
      <c r="C284" s="30"/>
      <c r="D284" s="30"/>
      <c r="E284" s="30"/>
      <c r="F284" s="30"/>
      <c r="G284" s="30"/>
      <c r="H284" s="30"/>
      <c r="I284" s="30"/>
      <c r="K284" s="1"/>
      <c r="L284" s="3"/>
      <c r="M284" s="1"/>
    </row>
    <row r="285" spans="2:13" x14ac:dyDescent="0.45">
      <c r="B285" s="29"/>
      <c r="C285" s="30"/>
      <c r="D285" s="30"/>
      <c r="E285" s="30"/>
      <c r="F285" s="30"/>
      <c r="G285" s="30"/>
      <c r="H285" s="30"/>
      <c r="I285" s="30"/>
      <c r="K285" s="1"/>
      <c r="L285" s="3"/>
      <c r="M285" s="1"/>
    </row>
    <row r="286" spans="2:13" x14ac:dyDescent="0.45">
      <c r="B286" s="29"/>
      <c r="C286" s="30"/>
      <c r="D286" s="30"/>
      <c r="E286" s="30"/>
      <c r="F286" s="30"/>
      <c r="G286" s="30"/>
      <c r="H286" s="30"/>
      <c r="I286" s="30"/>
      <c r="K286" s="1"/>
      <c r="L286" s="3"/>
      <c r="M286" s="1"/>
    </row>
    <row r="287" spans="2:13" x14ac:dyDescent="0.45">
      <c r="B287" s="29"/>
      <c r="C287" s="30"/>
      <c r="D287" s="30"/>
      <c r="E287" s="30"/>
      <c r="F287" s="30"/>
      <c r="G287" s="30"/>
      <c r="H287" s="30"/>
      <c r="I287" s="30"/>
      <c r="K287" s="1"/>
      <c r="L287" s="3"/>
      <c r="M287" s="1"/>
    </row>
    <row r="288" spans="2:13" x14ac:dyDescent="0.45">
      <c r="B288" s="29"/>
      <c r="C288" s="30"/>
      <c r="D288" s="30"/>
      <c r="E288" s="30"/>
      <c r="F288" s="30"/>
      <c r="G288" s="30"/>
      <c r="H288" s="30"/>
      <c r="I288" s="30"/>
      <c r="K288" s="1"/>
      <c r="L288" s="3"/>
      <c r="M288" s="1"/>
    </row>
    <row r="289" spans="2:13" x14ac:dyDescent="0.45">
      <c r="B289" s="29"/>
      <c r="C289" s="30"/>
      <c r="D289" s="30"/>
      <c r="E289" s="30"/>
      <c r="F289" s="30"/>
      <c r="G289" s="30"/>
      <c r="H289" s="30"/>
      <c r="I289" s="30"/>
      <c r="K289" s="1"/>
      <c r="L289" s="3"/>
      <c r="M289" s="1"/>
    </row>
    <row r="290" spans="2:13" x14ac:dyDescent="0.45">
      <c r="B290" s="29"/>
      <c r="C290" s="30"/>
      <c r="D290" s="30"/>
      <c r="E290" s="30"/>
      <c r="F290" s="30"/>
      <c r="G290" s="30"/>
      <c r="H290" s="30"/>
      <c r="I290" s="30"/>
      <c r="K290" s="1"/>
      <c r="L290" s="3"/>
      <c r="M290" s="1"/>
    </row>
    <row r="291" spans="2:13" x14ac:dyDescent="0.45">
      <c r="B291" s="29"/>
      <c r="C291" s="30"/>
      <c r="D291" s="30"/>
      <c r="E291" s="30"/>
      <c r="F291" s="30"/>
      <c r="G291" s="30"/>
      <c r="H291" s="30"/>
      <c r="I291" s="30"/>
      <c r="K291" s="1"/>
      <c r="L291" s="3"/>
      <c r="M291" s="1"/>
    </row>
    <row r="292" spans="2:13" x14ac:dyDescent="0.45">
      <c r="B292" s="29"/>
      <c r="C292" s="30"/>
      <c r="D292" s="30"/>
      <c r="E292" s="30"/>
      <c r="F292" s="30"/>
      <c r="G292" s="30"/>
      <c r="H292" s="30"/>
      <c r="I292" s="30"/>
      <c r="K292" s="1"/>
      <c r="L292" s="3"/>
      <c r="M292" s="1"/>
    </row>
    <row r="293" spans="2:13" x14ac:dyDescent="0.45">
      <c r="B293" s="29"/>
      <c r="C293" s="30"/>
      <c r="D293" s="30"/>
      <c r="E293" s="30"/>
      <c r="F293" s="30"/>
      <c r="G293" s="30"/>
      <c r="H293" s="30"/>
      <c r="I293" s="30"/>
      <c r="K293" s="1"/>
      <c r="L293" s="3"/>
      <c r="M293" s="1"/>
    </row>
    <row r="294" spans="2:13" x14ac:dyDescent="0.45">
      <c r="B294" s="29"/>
      <c r="C294" s="30"/>
      <c r="D294" s="30"/>
      <c r="E294" s="30"/>
      <c r="F294" s="30"/>
      <c r="G294" s="30"/>
      <c r="H294" s="30"/>
      <c r="I294" s="30"/>
      <c r="K294" s="1"/>
      <c r="L294" s="3"/>
      <c r="M294" s="1"/>
    </row>
    <row r="295" spans="2:13" x14ac:dyDescent="0.45">
      <c r="B295" s="29"/>
      <c r="C295" s="30"/>
      <c r="D295" s="30"/>
      <c r="E295" s="30"/>
      <c r="F295" s="30"/>
      <c r="G295" s="30"/>
      <c r="H295" s="30"/>
      <c r="I295" s="30"/>
      <c r="K295" s="1"/>
      <c r="L295" s="3"/>
      <c r="M295" s="1"/>
    </row>
    <row r="296" spans="2:13" x14ac:dyDescent="0.45">
      <c r="B296" s="29"/>
      <c r="C296" s="30"/>
      <c r="D296" s="30"/>
      <c r="E296" s="30"/>
      <c r="F296" s="30"/>
      <c r="G296" s="30"/>
      <c r="H296" s="30"/>
      <c r="I296" s="30"/>
      <c r="K296" s="1"/>
      <c r="L296" s="3"/>
      <c r="M296" s="1"/>
    </row>
    <row r="297" spans="2:13" x14ac:dyDescent="0.45">
      <c r="B297" s="29"/>
      <c r="C297" s="30"/>
      <c r="D297" s="30"/>
      <c r="E297" s="30"/>
      <c r="F297" s="30"/>
      <c r="G297" s="30"/>
      <c r="H297" s="30"/>
      <c r="I297" s="30"/>
      <c r="K297" s="1"/>
      <c r="L297" s="3"/>
      <c r="M297" s="1"/>
    </row>
    <row r="298" spans="2:13" x14ac:dyDescent="0.45">
      <c r="B298" s="29"/>
      <c r="C298" s="30"/>
      <c r="D298" s="30"/>
      <c r="E298" s="30"/>
      <c r="F298" s="30"/>
      <c r="G298" s="30"/>
      <c r="H298" s="30"/>
      <c r="I298" s="30"/>
      <c r="K298" s="1"/>
      <c r="L298" s="3"/>
      <c r="M298" s="1"/>
    </row>
    <row r="299" spans="2:13" x14ac:dyDescent="0.45">
      <c r="B299" s="29"/>
      <c r="C299" s="30"/>
      <c r="D299" s="30"/>
      <c r="E299" s="30"/>
      <c r="F299" s="30"/>
      <c r="G299" s="30"/>
      <c r="H299" s="30"/>
      <c r="I299" s="30"/>
      <c r="K299" s="1"/>
      <c r="L299" s="3"/>
      <c r="M299" s="1"/>
    </row>
    <row r="300" spans="2:13" x14ac:dyDescent="0.45">
      <c r="B300" s="29"/>
      <c r="C300" s="30"/>
      <c r="D300" s="30"/>
      <c r="E300" s="30"/>
      <c r="F300" s="30"/>
      <c r="G300" s="30"/>
      <c r="H300" s="30"/>
      <c r="I300" s="30"/>
      <c r="K300" s="1"/>
      <c r="L300" s="3"/>
      <c r="M300" s="1"/>
    </row>
    <row r="301" spans="2:13" x14ac:dyDescent="0.45">
      <c r="B301" s="29"/>
      <c r="C301" s="30"/>
      <c r="D301" s="30"/>
      <c r="E301" s="30"/>
      <c r="F301" s="30"/>
      <c r="G301" s="30"/>
      <c r="H301" s="30"/>
      <c r="I301" s="30"/>
      <c r="K301" s="1"/>
      <c r="L301" s="3"/>
      <c r="M301" s="1"/>
    </row>
    <row r="302" spans="2:13" x14ac:dyDescent="0.45">
      <c r="B302" s="29"/>
      <c r="C302" s="30"/>
      <c r="D302" s="30"/>
      <c r="E302" s="30"/>
      <c r="F302" s="30"/>
      <c r="G302" s="30"/>
      <c r="H302" s="30"/>
      <c r="I302" s="30"/>
      <c r="K302" s="1"/>
      <c r="L302" s="3"/>
      <c r="M302" s="1"/>
    </row>
    <row r="303" spans="2:13" x14ac:dyDescent="0.45">
      <c r="B303" s="29"/>
      <c r="C303" s="30"/>
      <c r="D303" s="30"/>
      <c r="E303" s="30"/>
      <c r="F303" s="30"/>
      <c r="G303" s="30"/>
      <c r="H303" s="30"/>
      <c r="I303" s="30"/>
      <c r="K303" s="1"/>
      <c r="L303" s="3"/>
      <c r="M303" s="1"/>
    </row>
    <row r="304" spans="2:13" x14ac:dyDescent="0.45">
      <c r="B304" s="29"/>
      <c r="C304" s="30"/>
      <c r="D304" s="30"/>
      <c r="E304" s="30"/>
      <c r="F304" s="30"/>
      <c r="G304" s="30"/>
      <c r="H304" s="30"/>
      <c r="I304" s="30"/>
      <c r="K304" s="1"/>
      <c r="L304" s="3"/>
      <c r="M304" s="1"/>
    </row>
    <row r="305" spans="2:13" x14ac:dyDescent="0.45">
      <c r="B305" s="29"/>
      <c r="C305" s="30"/>
      <c r="D305" s="30"/>
      <c r="E305" s="30"/>
      <c r="F305" s="30"/>
      <c r="G305" s="30"/>
      <c r="H305" s="30"/>
      <c r="I305" s="30"/>
      <c r="K305" s="1"/>
      <c r="L305" s="3"/>
      <c r="M305" s="1"/>
    </row>
    <row r="306" spans="2:13" x14ac:dyDescent="0.45">
      <c r="B306" s="29"/>
      <c r="C306" s="30"/>
      <c r="D306" s="30"/>
      <c r="E306" s="30"/>
      <c r="F306" s="30"/>
      <c r="G306" s="30"/>
      <c r="H306" s="30"/>
      <c r="I306" s="30"/>
      <c r="K306" s="1"/>
      <c r="L306" s="3"/>
      <c r="M306" s="1"/>
    </row>
    <row r="307" spans="2:13" x14ac:dyDescent="0.45">
      <c r="B307" s="29"/>
      <c r="C307" s="30"/>
      <c r="D307" s="30"/>
      <c r="E307" s="30"/>
      <c r="F307" s="30"/>
      <c r="G307" s="30"/>
      <c r="H307" s="30"/>
      <c r="I307" s="30"/>
      <c r="K307" s="1"/>
      <c r="L307" s="3"/>
      <c r="M307" s="1"/>
    </row>
    <row r="308" spans="2:13" x14ac:dyDescent="0.45">
      <c r="B308" s="29"/>
      <c r="C308" s="30"/>
      <c r="D308" s="30"/>
      <c r="E308" s="30"/>
      <c r="F308" s="30"/>
      <c r="G308" s="30"/>
      <c r="H308" s="30"/>
      <c r="I308" s="30"/>
      <c r="K308" s="1"/>
      <c r="L308" s="3"/>
      <c r="M308" s="1"/>
    </row>
    <row r="309" spans="2:13" x14ac:dyDescent="0.45">
      <c r="B309" s="29"/>
      <c r="C309" s="30"/>
      <c r="D309" s="30"/>
      <c r="E309" s="30"/>
      <c r="F309" s="30"/>
      <c r="G309" s="30"/>
      <c r="H309" s="30"/>
      <c r="I309" s="30"/>
      <c r="K309" s="1"/>
      <c r="L309" s="3"/>
      <c r="M309" s="1"/>
    </row>
    <row r="310" spans="2:13" x14ac:dyDescent="0.45">
      <c r="B310" s="29"/>
      <c r="C310" s="30"/>
      <c r="D310" s="30"/>
      <c r="E310" s="30"/>
      <c r="F310" s="30"/>
      <c r="G310" s="30"/>
      <c r="H310" s="30"/>
      <c r="I310" s="30"/>
      <c r="K310" s="1"/>
      <c r="L310" s="3"/>
      <c r="M310" s="1"/>
    </row>
    <row r="311" spans="2:13" x14ac:dyDescent="0.45">
      <c r="K311" s="1"/>
      <c r="L311" s="3"/>
      <c r="M311" s="1"/>
    </row>
    <row r="312" spans="2:13" x14ac:dyDescent="0.45">
      <c r="K312" s="1"/>
      <c r="L312" s="3"/>
      <c r="M312" s="1"/>
    </row>
    <row r="313" spans="2:13" x14ac:dyDescent="0.45">
      <c r="K313" s="1"/>
      <c r="L313" s="3"/>
      <c r="M313" s="1"/>
    </row>
    <row r="314" spans="2:13" x14ac:dyDescent="0.45">
      <c r="K314" s="1"/>
      <c r="L314" s="3"/>
      <c r="M314" s="1"/>
    </row>
    <row r="315" spans="2:13" x14ac:dyDescent="0.45">
      <c r="K315" s="1"/>
      <c r="L315" s="3"/>
      <c r="M315" s="1"/>
    </row>
    <row r="316" spans="2:13" x14ac:dyDescent="0.45">
      <c r="K316" s="1"/>
      <c r="L316" s="3"/>
      <c r="M316" s="1"/>
    </row>
    <row r="317" spans="2:13" x14ac:dyDescent="0.45">
      <c r="K317" s="1"/>
      <c r="L317" s="3"/>
      <c r="M317" s="1"/>
    </row>
    <row r="318" spans="2:13" x14ac:dyDescent="0.45">
      <c r="K318" s="1"/>
      <c r="L318" s="3"/>
      <c r="M318" s="1"/>
    </row>
  </sheetData>
  <mergeCells count="4">
    <mergeCell ref="K11:K12"/>
    <mergeCell ref="K14:K15"/>
    <mergeCell ref="D4:E4"/>
    <mergeCell ref="B6:B7"/>
  </mergeCells>
  <phoneticPr fontId="1"/>
  <conditionalFormatting sqref="M11:M12">
    <cfRule type="cellIs" dxfId="126" priority="17" operator="lessThanOrEqual">
      <formula>-0.15</formula>
    </cfRule>
  </conditionalFormatting>
  <conditionalFormatting sqref="M19:M138">
    <cfRule type="expression" dxfId="125" priority="16">
      <formula>OR($M19="第3期(顕性腎症期)",$M19="第4期(腎不全期)")</formula>
    </cfRule>
  </conditionalFormatting>
  <conditionalFormatting sqref="M13">
    <cfRule type="cellIs" dxfId="124" priority="15" operator="equal">
      <formula>0</formula>
    </cfRule>
  </conditionalFormatting>
  <conditionalFormatting sqref="O14">
    <cfRule type="cellIs" dxfId="123" priority="8" operator="greaterThan">
      <formula>$N$14</formula>
    </cfRule>
  </conditionalFormatting>
  <conditionalFormatting sqref="O15">
    <cfRule type="cellIs" dxfId="122" priority="7" operator="greaterThan">
      <formula>$N$15</formula>
    </cfRule>
  </conditionalFormatting>
  <conditionalFormatting sqref="O13">
    <cfRule type="expression" dxfId="121" priority="6">
      <formula>OR(AND($N$13="廃腎",$O$13&lt;&gt;"廃腎"),$N$13&lt;$O$13)</formula>
    </cfRule>
  </conditionalFormatting>
  <conditionalFormatting sqref="O10">
    <cfRule type="cellIs" dxfId="120" priority="5" operator="greaterThan">
      <formula>$N$10</formula>
    </cfRule>
  </conditionalFormatting>
  <conditionalFormatting sqref="O11">
    <cfRule type="cellIs" dxfId="119" priority="4" operator="greaterThan">
      <formula>$N$11</formula>
    </cfRule>
  </conditionalFormatting>
  <conditionalFormatting sqref="O12">
    <cfRule type="cellIs" dxfId="118" priority="3" operator="greaterThan">
      <formula>$N$12</formula>
    </cfRule>
  </conditionalFormatting>
  <conditionalFormatting sqref="M10">
    <cfRule type="cellIs" dxfId="117" priority="1" operator="lessThan">
      <formula>-5</formula>
    </cfRule>
  </conditionalFormatting>
  <dataValidations xWindow="857" yWindow="674" count="11">
    <dataValidation type="whole" allowBlank="1" showInputMessage="1" showErrorMessage="1" errorTitle="無効な値が入力されました" error="和暦年は1～31までの整数値で入力してください。「年」は不要です。" promptTitle="入力時の注意" prompt="1～31までの整数値（ローマ数字）で入力してください。_x000a_西暦年で入力する場合は入力不要です。" sqref="D11:D130" xr:uid="{7A710CD7-6893-417B-A032-07477C22911A}">
      <formula1>1</formula1>
      <formula2>31</formula2>
    </dataValidation>
    <dataValidation type="whole" errorStyle="warning" allowBlank="1" showInputMessage="1" showErrorMessage="1" errorTitle="入力内容を御確認ください" error="西暦年は1989（平成元年）～2049（令和31年）までの整数値を想定しております。_x000a_入力に際しては「年」をつけずに数値のみにしてください。" promptTitle="入力時の注意" prompt="1989~2049までの整数値（ローマ数字）を入力してください。_x000a_和暦年で入力する場合は入力不要です。" sqref="E11:E130" xr:uid="{D3401C74-BC92-4F7F-B822-62FF5856E790}">
      <formula1>1989</formula1>
      <formula2>2049</formula2>
    </dataValidation>
    <dataValidation type="list" allowBlank="1" showInputMessage="1" showErrorMessage="1" errorTitle="無効な値が入力されました" error="元号は平成/令和から選択してください。なお、英字略号（H/R）は無効です。" promptTitle="入力時の注意" prompt="元号は平成/令和から選択してください。_x000a_西暦年で入力する場合は入力不要です。_x000a_" sqref="C11:C130" xr:uid="{26AAAD73-10C8-47EC-8C84-E157F839891A}">
      <formula1>"平成,令和"</formula1>
    </dataValidation>
    <dataValidation type="list" allowBlank="1" showInputMessage="1" showErrorMessage="1" errorTitle="無効な値が入力されました" error="1~12までの整数値を入力してください。_x000a_" promptTitle="入力時の注意" prompt="測定月不明の場合は未入力のままにしておいてください。" sqref="F11:F130" xr:uid="{DC83EC41-ABD6-4CEE-B49F-71CC7257C91B}">
      <formula1>"1,2,3,4,5,6,7,8,9,10,11,12"</formula1>
    </dataValidation>
    <dataValidation type="whole" allowBlank="1" showInputMessage="1" showErrorMessage="1" errorTitle="無効な値が入力されました" error="1～31までの整数値を入力してください。_x000a_測定日が不明の場合は空白のままにしておいてください。" promptTitle="入力時の注意" prompt="2,4,6,9,11月に31日はありません。_x000a_測定日不明の場合は未入力のままにしておいてください。" sqref="G11:G130" xr:uid="{42B5C48F-59BA-4C32-9914-7B00E1C1ADF9}">
      <formula1>1</formula1>
      <formula2>31</formula2>
    </dataValidation>
    <dataValidation type="decimal" errorStyle="warning" allowBlank="1" showInputMessage="1" showErrorMessage="1" errorTitle="無効な値が入力されました" error="想定されているのは1～150までの数値です。意図的にそれ以外の値を入力されている場合はそのまま続けてください。" promptTitle="入力時の注意" prompt="1～150までの数値を入力してください。_x000a_なるべく測定年月が古いものから順に上詰め入力してください。" sqref="H11:H130" xr:uid="{858E8D5C-CACE-4A58-A87A-846FD69BAD2A}">
      <formula1>1</formula1>
      <formula2>150</formula2>
    </dataValidation>
    <dataValidation type="list" allowBlank="1" showInputMessage="1" showErrorMessage="1" errorTitle="無効な値が入力されました" error="入力の際は必ず3+,2+,1+,±,-の中から選択してください。" promptTitle="入力時の注意" prompt="3+,2+,1+,±,-から選択してください。_x000a_3+以上の値はすべて3+として入力してください。" sqref="I11:I130" xr:uid="{E79B5608-5F79-4A66-9B66-B6FD2C2635F4}">
      <formula1>"3+,2+,1+,±,-"</formula1>
    </dataValidation>
    <dataValidation type="list" allowBlank="1" showInputMessage="1" showErrorMessage="1" sqref="C7" xr:uid="{1B100538-F17C-47B4-9784-9E1A60B2E1B5}">
      <formula1>"平成,令和"</formula1>
    </dataValidation>
    <dataValidation type="whole" allowBlank="1" showInputMessage="1" showErrorMessage="1" sqref="D7" xr:uid="{548A6206-D0C0-4BC9-90E4-3759579A2ED2}">
      <formula1>1</formula1>
      <formula2>31</formula2>
    </dataValidation>
    <dataValidation type="whole" allowBlank="1" showInputMessage="1" showErrorMessage="1" sqref="E7" xr:uid="{A5D63573-ACF6-416E-A03F-4324D2D3D782}">
      <formula1>1989</formula1>
      <formula2>2049</formula2>
    </dataValidation>
    <dataValidation type="whole" allowBlank="1" showInputMessage="1" showErrorMessage="1" sqref="F7" xr:uid="{621652E5-CC83-4FE7-A9CE-528006C0BB40}">
      <formula1>1</formula1>
      <formula2>12</formula2>
    </dataValidation>
  </dataValidations>
  <pageMargins left="0" right="0" top="0" bottom="0" header="0" footer="0"/>
  <pageSetup paperSize="9" scale="44" fitToHeight="0" orientation="landscape"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4A597-451D-4336-8049-FE32E0BB7CF9}">
  <sheetPr codeName="Sheet4">
    <tabColor theme="5" tint="0.79998168889431442"/>
    <pageSetUpPr fitToPage="1"/>
  </sheetPr>
  <dimension ref="B2:D41"/>
  <sheetViews>
    <sheetView showGridLines="0" showRowColHeaders="0" zoomScale="60" zoomScaleNormal="60" workbookViewId="0"/>
  </sheetViews>
  <sheetFormatPr defaultRowHeight="18" x14ac:dyDescent="0.45"/>
  <cols>
    <col min="2" max="2" width="14.5" customWidth="1"/>
    <col min="3" max="3" width="19.59765625" bestFit="1" customWidth="1"/>
    <col min="4" max="4" width="17" bestFit="1" customWidth="1"/>
    <col min="5" max="5" width="11.8984375" customWidth="1"/>
    <col min="6" max="6" width="12.296875" customWidth="1"/>
  </cols>
  <sheetData>
    <row r="2" spans="2:4" ht="43.5" customHeight="1" thickBot="1" x14ac:dyDescent="0.5"/>
    <row r="3" spans="2:4" ht="18.600000000000001" thickBot="1" x14ac:dyDescent="0.5">
      <c r="B3" s="10" t="s">
        <v>47</v>
      </c>
      <c r="C3" s="12" t="str">
        <f>入力と結果!$D$4</f>
        <v>お名前はここに</v>
      </c>
      <c r="D3" s="24" t="s">
        <v>48</v>
      </c>
    </row>
    <row r="5" spans="2:4" x14ac:dyDescent="0.45">
      <c r="B5" s="10" t="s">
        <v>2</v>
      </c>
    </row>
    <row r="6" spans="2:4" x14ac:dyDescent="0.45">
      <c r="B6" s="9" t="s">
        <v>12</v>
      </c>
      <c r="C6" s="7" t="s">
        <v>13</v>
      </c>
      <c r="D6" s="4">
        <f ca="1">IFERROR(IF(全期間の計算[年間eGFR変化値]&lt;0,全期間の計算[年間eGFR変化値],"減少なし"),"")</f>
        <v>-6.0738675497269794</v>
      </c>
    </row>
    <row r="7" spans="2:4" x14ac:dyDescent="0.45">
      <c r="B7" s="69" t="s">
        <v>14</v>
      </c>
      <c r="C7" s="8" t="s">
        <v>15</v>
      </c>
      <c r="D7" s="5">
        <f ca="1">IFERROR(全期間の計算[eGFR変化率年平均（直近2時点）],"")</f>
        <v>-3.6318407960199008E-2</v>
      </c>
    </row>
    <row r="8" spans="2:4" x14ac:dyDescent="0.45">
      <c r="B8" s="70"/>
      <c r="C8" s="8" t="s">
        <v>18</v>
      </c>
      <c r="D8" s="5">
        <f ca="1">IFERROR(全期間の計算[eGFR変化率年平均（最古/最新2時点）],"")</f>
        <v>-8.1659936701953512E-2</v>
      </c>
    </row>
    <row r="9" spans="2:4" x14ac:dyDescent="0.45">
      <c r="B9" s="9" t="s">
        <v>19</v>
      </c>
      <c r="C9" s="8" t="s">
        <v>20</v>
      </c>
      <c r="D9" s="4">
        <f ca="1">IFERROR(IF(全期間の計算[eGFR3年後予測値]&lt;0,0,全期間の計算[eGFR3年後予測値]),"")</f>
        <v>3.8706778368666619</v>
      </c>
    </row>
    <row r="11" spans="2:4" x14ac:dyDescent="0.45">
      <c r="B11" s="23"/>
    </row>
    <row r="12" spans="2:4" x14ac:dyDescent="0.45">
      <c r="B12" s="1"/>
      <c r="C12" s="1"/>
      <c r="D12" s="1"/>
    </row>
    <row r="13" spans="2:4" x14ac:dyDescent="0.45">
      <c r="B13" s="1"/>
      <c r="C13" s="3"/>
      <c r="D13" s="1"/>
    </row>
    <row r="14" spans="2:4" x14ac:dyDescent="0.45">
      <c r="B14" s="1"/>
      <c r="C14" s="3"/>
      <c r="D14" s="1"/>
    </row>
    <row r="15" spans="2:4" x14ac:dyDescent="0.45">
      <c r="B15" s="1"/>
      <c r="C15" s="3"/>
      <c r="D15" s="1"/>
    </row>
    <row r="16" spans="2:4" x14ac:dyDescent="0.45">
      <c r="B16" s="1"/>
      <c r="C16" s="3"/>
      <c r="D16" s="1"/>
    </row>
    <row r="17" spans="2:4" x14ac:dyDescent="0.45">
      <c r="B17" s="1"/>
      <c r="C17" s="3"/>
      <c r="D17" s="1"/>
    </row>
    <row r="18" spans="2:4" x14ac:dyDescent="0.45">
      <c r="B18" s="1"/>
      <c r="C18" s="3"/>
      <c r="D18" s="1"/>
    </row>
    <row r="19" spans="2:4" x14ac:dyDescent="0.45">
      <c r="B19" s="1"/>
      <c r="C19" s="3"/>
      <c r="D19" s="1"/>
    </row>
    <row r="20" spans="2:4" x14ac:dyDescent="0.45">
      <c r="B20" s="1"/>
      <c r="C20" s="3"/>
      <c r="D20" s="1"/>
    </row>
    <row r="21" spans="2:4" x14ac:dyDescent="0.45">
      <c r="B21" s="1"/>
      <c r="C21" s="3"/>
      <c r="D21" s="1"/>
    </row>
    <row r="22" spans="2:4" x14ac:dyDescent="0.45">
      <c r="B22" s="1"/>
      <c r="C22" s="3"/>
      <c r="D22" s="1"/>
    </row>
    <row r="23" spans="2:4" x14ac:dyDescent="0.45">
      <c r="B23" s="1"/>
      <c r="C23" s="3"/>
      <c r="D23" s="1"/>
    </row>
    <row r="24" spans="2:4" x14ac:dyDescent="0.45">
      <c r="B24" s="1"/>
      <c r="C24" s="3"/>
      <c r="D24" s="1"/>
    </row>
    <row r="25" spans="2:4" x14ac:dyDescent="0.45">
      <c r="B25" s="1"/>
      <c r="C25" s="3"/>
      <c r="D25" s="1"/>
    </row>
    <row r="26" spans="2:4" x14ac:dyDescent="0.45">
      <c r="B26" s="1"/>
      <c r="C26" s="3"/>
      <c r="D26" s="1"/>
    </row>
    <row r="27" spans="2:4" x14ac:dyDescent="0.45">
      <c r="B27" s="1"/>
      <c r="C27" s="3"/>
      <c r="D27" s="1"/>
    </row>
    <row r="28" spans="2:4" x14ac:dyDescent="0.45">
      <c r="B28" s="1"/>
      <c r="C28" s="3"/>
      <c r="D28" s="1"/>
    </row>
    <row r="29" spans="2:4" x14ac:dyDescent="0.45">
      <c r="B29" s="1"/>
      <c r="C29" s="3"/>
      <c r="D29" s="1"/>
    </row>
    <row r="30" spans="2:4" x14ac:dyDescent="0.45">
      <c r="B30" s="1"/>
      <c r="C30" s="3"/>
      <c r="D30" s="1"/>
    </row>
    <row r="31" spans="2:4" x14ac:dyDescent="0.45">
      <c r="B31" s="1"/>
      <c r="C31" s="3"/>
      <c r="D31" s="1"/>
    </row>
    <row r="32" spans="2:4" x14ac:dyDescent="0.45">
      <c r="B32" s="1"/>
      <c r="C32" s="3"/>
      <c r="D32" s="1"/>
    </row>
    <row r="41" spans="2:2" x14ac:dyDescent="0.45">
      <c r="B41" s="35" t="s">
        <v>121</v>
      </c>
    </row>
  </sheetData>
  <mergeCells count="1">
    <mergeCell ref="B7:B8"/>
  </mergeCells>
  <phoneticPr fontId="1"/>
  <conditionalFormatting sqref="D7:D8">
    <cfRule type="cellIs" dxfId="95" priority="6" operator="lessThanOrEqual">
      <formula>-0.15</formula>
    </cfRule>
  </conditionalFormatting>
  <conditionalFormatting sqref="D13:D32">
    <cfRule type="expression" dxfId="94" priority="3">
      <formula>OR($D13="第3期(顕性腎症期)",$D13="第4期(腎不全期)")</formula>
    </cfRule>
  </conditionalFormatting>
  <conditionalFormatting sqref="D6">
    <cfRule type="cellIs" dxfId="93" priority="1" operator="lessThan">
      <formula>-5</formula>
    </cfRule>
  </conditionalFormatting>
  <printOptions horizontalCentered="1" verticalCentered="1"/>
  <pageMargins left="0.23622047244094491" right="0.23622047244094491" top="0.74803149606299213" bottom="0.74803149606299213" header="0.11811023622047245" footer="0.11811023622047245"/>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46138-04DE-4C4B-8B44-DF679FA2D35D}">
  <sheetPr codeName="Sheet5">
    <tabColor theme="5" tint="0.79998168889431442"/>
    <pageSetUpPr fitToPage="1"/>
  </sheetPr>
  <dimension ref="B2:E41"/>
  <sheetViews>
    <sheetView showGridLines="0" showRowColHeaders="0" zoomScale="60" zoomScaleNormal="60" workbookViewId="0"/>
  </sheetViews>
  <sheetFormatPr defaultRowHeight="18" x14ac:dyDescent="0.45"/>
  <cols>
    <col min="2" max="2" width="14.59765625" customWidth="1"/>
    <col min="3" max="3" width="19.59765625" bestFit="1" customWidth="1"/>
    <col min="4" max="5" width="16.59765625" customWidth="1"/>
  </cols>
  <sheetData>
    <row r="2" spans="2:5" ht="43.5" customHeight="1" thickBot="1" x14ac:dyDescent="0.5"/>
    <row r="3" spans="2:5" ht="18.600000000000001" thickBot="1" x14ac:dyDescent="0.5">
      <c r="B3" s="10" t="s">
        <v>47</v>
      </c>
      <c r="C3" s="12" t="str">
        <f>入力と結果!$D$4</f>
        <v>お名前はここに</v>
      </c>
      <c r="D3" s="24" t="s">
        <v>48</v>
      </c>
    </row>
    <row r="5" spans="2:5" x14ac:dyDescent="0.45">
      <c r="B5" s="10" t="s">
        <v>2</v>
      </c>
    </row>
    <row r="6" spans="2:5" x14ac:dyDescent="0.45">
      <c r="B6" s="9" t="s">
        <v>116</v>
      </c>
      <c r="C6" s="55"/>
      <c r="D6" s="56" t="s">
        <v>100</v>
      </c>
      <c r="E6" s="9" t="s">
        <v>115</v>
      </c>
    </row>
    <row r="7" spans="2:5" x14ac:dyDescent="0.45">
      <c r="B7" s="9" t="s">
        <v>12</v>
      </c>
      <c r="C7" s="7" t="s">
        <v>13</v>
      </c>
      <c r="D7" s="57">
        <f ca="1">入力と結果!N10</f>
        <v>-8.1855809156065682</v>
      </c>
      <c r="E7" s="4">
        <f ca="1">入力と結果!O10</f>
        <v>-1.5543862645629165</v>
      </c>
    </row>
    <row r="8" spans="2:5" x14ac:dyDescent="0.45">
      <c r="B8" s="71" t="s">
        <v>14</v>
      </c>
      <c r="C8" s="8" t="s">
        <v>15</v>
      </c>
      <c r="D8" s="58">
        <f ca="1">入力と結果!N11</f>
        <v>-0.18481012658227847</v>
      </c>
      <c r="E8" s="5">
        <f ca="1">入力と結果!O11</f>
        <v>-3.6318407960199008E-2</v>
      </c>
    </row>
    <row r="9" spans="2:5" x14ac:dyDescent="0.45">
      <c r="B9" s="71"/>
      <c r="C9" s="8" t="s">
        <v>18</v>
      </c>
      <c r="D9" s="58">
        <f ca="1">入力と結果!N12</f>
        <v>-0.12040091347373763</v>
      </c>
      <c r="E9" s="5">
        <f ca="1">入力と結果!O12</f>
        <v>-5.2669552669552672E-2</v>
      </c>
    </row>
    <row r="10" spans="2:5" x14ac:dyDescent="0.45">
      <c r="B10" s="9" t="s">
        <v>19</v>
      </c>
      <c r="C10" s="8" t="s">
        <v>20</v>
      </c>
      <c r="D10" s="57">
        <f ca="1">IFERROR(IF(前期の計算[eGFR3年後予測値]&lt;0,0,前期の計算[eGFR3年後予測値]),"")</f>
        <v>0</v>
      </c>
      <c r="E10" s="4">
        <f ca="1">IFERROR(IF(後期の計算[eGFR3年後予測値]&lt;0,0,後期の計算[eGFR3年後予測値]),"")</f>
        <v>23.438188977502847</v>
      </c>
    </row>
    <row r="11" spans="2:5" x14ac:dyDescent="0.45">
      <c r="B11" s="23"/>
    </row>
    <row r="12" spans="2:5" x14ac:dyDescent="0.45">
      <c r="B12" s="1"/>
      <c r="C12" s="1"/>
      <c r="D12" s="1"/>
    </row>
    <row r="13" spans="2:5" x14ac:dyDescent="0.45">
      <c r="B13" s="1"/>
      <c r="C13" s="3"/>
      <c r="D13" s="1"/>
    </row>
    <row r="14" spans="2:5" x14ac:dyDescent="0.45">
      <c r="B14" s="1"/>
      <c r="C14" s="3"/>
      <c r="D14" s="1"/>
    </row>
    <row r="15" spans="2:5" x14ac:dyDescent="0.45">
      <c r="B15" s="1"/>
      <c r="C15" s="3"/>
      <c r="D15" s="1"/>
    </row>
    <row r="16" spans="2:5" x14ac:dyDescent="0.45">
      <c r="B16" s="1"/>
      <c r="C16" s="3"/>
      <c r="D16" s="1"/>
    </row>
    <row r="17" spans="2:4" x14ac:dyDescent="0.45">
      <c r="B17" s="1"/>
      <c r="C17" s="3"/>
      <c r="D17" s="1"/>
    </row>
    <row r="18" spans="2:4" x14ac:dyDescent="0.45">
      <c r="B18" s="1"/>
      <c r="C18" s="3"/>
      <c r="D18" s="1"/>
    </row>
    <row r="19" spans="2:4" x14ac:dyDescent="0.45">
      <c r="B19" s="1"/>
      <c r="C19" s="3"/>
      <c r="D19" s="1"/>
    </row>
    <row r="20" spans="2:4" x14ac:dyDescent="0.45">
      <c r="B20" s="1"/>
      <c r="C20" s="3"/>
      <c r="D20" s="1"/>
    </row>
    <row r="21" spans="2:4" x14ac:dyDescent="0.45">
      <c r="B21" s="1"/>
      <c r="C21" s="3"/>
      <c r="D21" s="1"/>
    </row>
    <row r="22" spans="2:4" x14ac:dyDescent="0.45">
      <c r="B22" s="1"/>
      <c r="C22" s="3"/>
      <c r="D22" s="1"/>
    </row>
    <row r="23" spans="2:4" x14ac:dyDescent="0.45">
      <c r="B23" s="1"/>
      <c r="C23" s="3"/>
      <c r="D23" s="1"/>
    </row>
    <row r="24" spans="2:4" x14ac:dyDescent="0.45">
      <c r="B24" s="1"/>
      <c r="C24" s="3"/>
      <c r="D24" s="1"/>
    </row>
    <row r="25" spans="2:4" x14ac:dyDescent="0.45">
      <c r="B25" s="1"/>
      <c r="C25" s="3"/>
      <c r="D25" s="1"/>
    </row>
    <row r="26" spans="2:4" x14ac:dyDescent="0.45">
      <c r="B26" s="1"/>
      <c r="C26" s="3"/>
      <c r="D26" s="1"/>
    </row>
    <row r="27" spans="2:4" x14ac:dyDescent="0.45">
      <c r="B27" s="1"/>
      <c r="C27" s="3"/>
      <c r="D27" s="1"/>
    </row>
    <row r="28" spans="2:4" x14ac:dyDescent="0.45">
      <c r="B28" s="1"/>
      <c r="C28" s="3"/>
      <c r="D28" s="1"/>
    </row>
    <row r="29" spans="2:4" x14ac:dyDescent="0.45">
      <c r="B29" s="1"/>
      <c r="C29" s="3"/>
      <c r="D29" s="1"/>
    </row>
    <row r="30" spans="2:4" x14ac:dyDescent="0.45">
      <c r="B30" s="1"/>
      <c r="C30" s="3"/>
      <c r="D30" s="1"/>
    </row>
    <row r="31" spans="2:4" x14ac:dyDescent="0.45">
      <c r="B31" s="1"/>
      <c r="C31" s="3"/>
      <c r="D31" s="1"/>
    </row>
    <row r="32" spans="2:4" x14ac:dyDescent="0.45">
      <c r="B32" s="1"/>
      <c r="C32" s="3"/>
      <c r="D32" s="1"/>
    </row>
    <row r="41" spans="2:2" x14ac:dyDescent="0.45">
      <c r="B41" s="35" t="s">
        <v>64</v>
      </c>
    </row>
  </sheetData>
  <mergeCells count="1">
    <mergeCell ref="B8:B9"/>
  </mergeCells>
  <phoneticPr fontId="1"/>
  <conditionalFormatting sqref="D13:D32">
    <cfRule type="expression" dxfId="92" priority="6">
      <formula>OR($D13="第3期(顕性腎症期)",$D13="第4期(腎不全期)")</formula>
    </cfRule>
  </conditionalFormatting>
  <conditionalFormatting sqref="E10">
    <cfRule type="cellIs" dxfId="91" priority="5" operator="greaterThan">
      <formula>$D$10</formula>
    </cfRule>
  </conditionalFormatting>
  <conditionalFormatting sqref="E9">
    <cfRule type="cellIs" dxfId="90" priority="4" operator="greaterThan">
      <formula>$D$9</formula>
    </cfRule>
  </conditionalFormatting>
  <conditionalFormatting sqref="E8">
    <cfRule type="cellIs" dxfId="89" priority="3" operator="greaterThan">
      <formula>$D$8</formula>
    </cfRule>
  </conditionalFormatting>
  <conditionalFormatting sqref="E7">
    <cfRule type="cellIs" dxfId="88" priority="1" operator="greaterThan">
      <formula>$D$7</formula>
    </cfRule>
  </conditionalFormatting>
  <printOptions horizontalCentered="1" verticalCentered="1"/>
  <pageMargins left="0.23622047244094491" right="0.23622047244094491" top="0.74803149606299213" bottom="0.74803149606299213" header="0.11811023622047245" footer="0.11811023622047245"/>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5F33-D294-445D-B407-FDE8FFC3B7AE}">
  <sheetPr codeName="Sheet6">
    <tabColor theme="1" tint="0.499984740745262"/>
  </sheetPr>
  <dimension ref="B1:BR310"/>
  <sheetViews>
    <sheetView zoomScale="65" zoomScaleNormal="65" workbookViewId="0">
      <selection activeCell="AV26" sqref="AV26"/>
    </sheetView>
  </sheetViews>
  <sheetFormatPr defaultRowHeight="18" x14ac:dyDescent="0.45"/>
  <cols>
    <col min="2" max="2" width="5.19921875" bestFit="1" customWidth="1"/>
    <col min="3" max="3" width="13.19921875" bestFit="1" customWidth="1"/>
    <col min="4" max="4" width="12.296875" bestFit="1" customWidth="1"/>
    <col min="5" max="5" width="9.3984375" bestFit="1" customWidth="1"/>
    <col min="6" max="6" width="13.19921875" bestFit="1" customWidth="1"/>
    <col min="7" max="7" width="14.09765625" bestFit="1" customWidth="1"/>
    <col min="8" max="8" width="14.796875" bestFit="1" customWidth="1"/>
    <col min="9" max="10" width="4.69921875" customWidth="1"/>
    <col min="11" max="11" width="7" bestFit="1" customWidth="1"/>
    <col min="12" max="12" width="13.19921875" bestFit="1" customWidth="1"/>
    <col min="13" max="13" width="10.09765625" bestFit="1" customWidth="1"/>
    <col min="14" max="14" width="10.69921875" bestFit="1" customWidth="1"/>
    <col min="15" max="16" width="3.3984375" customWidth="1"/>
    <col min="17" max="17" width="6.19921875" customWidth="1"/>
    <col min="18" max="19" width="13.19921875" bestFit="1" customWidth="1"/>
    <col min="20" max="20" width="11.69921875" customWidth="1"/>
    <col min="21" max="21" width="10.69921875" bestFit="1" customWidth="1"/>
    <col min="22" max="22" width="3.3984375" customWidth="1"/>
    <col min="23" max="23" width="4.09765625" customWidth="1"/>
    <col min="24" max="24" width="5.19921875" bestFit="1" customWidth="1"/>
    <col min="25" max="25" width="14.8984375" bestFit="1" customWidth="1"/>
    <col min="26" max="26" width="6.69921875" bestFit="1" customWidth="1"/>
    <col min="27" max="28" width="4.296875" customWidth="1"/>
    <col min="29" max="29" width="6.19921875" customWidth="1"/>
    <col min="30" max="30" width="13.8984375" bestFit="1" customWidth="1"/>
    <col min="31" max="31" width="10.8984375" customWidth="1"/>
    <col min="32" max="32" width="11.59765625" customWidth="1"/>
    <col min="33" max="33" width="9.69921875" customWidth="1"/>
    <col min="34" max="34" width="17" bestFit="1" customWidth="1"/>
    <col min="35" max="35" width="4.59765625" customWidth="1"/>
    <col min="36" max="36" width="5" customWidth="1"/>
    <col min="37" max="37" width="9.09765625" customWidth="1"/>
    <col min="38" max="38" width="8" customWidth="1"/>
    <col min="39" max="39" width="7" bestFit="1" customWidth="1"/>
    <col min="40" max="40" width="3.296875" customWidth="1"/>
    <col min="41" max="41" width="3.796875" customWidth="1"/>
    <col min="42" max="42" width="16.3984375" bestFit="1" customWidth="1"/>
    <col min="43" max="43" width="31" bestFit="1" customWidth="1"/>
    <col min="44" max="44" width="36" customWidth="1"/>
    <col min="45" max="45" width="17.09765625" bestFit="1" customWidth="1"/>
    <col min="46" max="47" width="22.19921875" bestFit="1" customWidth="1"/>
    <col min="50" max="50" width="10.69921875" customWidth="1"/>
    <col min="51" max="51" width="14.796875" bestFit="1" customWidth="1"/>
    <col min="52" max="52" width="8.296875" bestFit="1" customWidth="1"/>
    <col min="53" max="53" width="10.69921875" bestFit="1" customWidth="1"/>
    <col min="54" max="54" width="11.09765625" bestFit="1" customWidth="1"/>
    <col min="55" max="55" width="11.3984375" bestFit="1" customWidth="1"/>
    <col min="56" max="56" width="11.19921875" bestFit="1" customWidth="1"/>
    <col min="57" max="57" width="11.59765625" bestFit="1" customWidth="1"/>
    <col min="58" max="58" width="10.69921875" customWidth="1"/>
    <col min="61" max="61" width="9.69921875" customWidth="1"/>
    <col min="62" max="62" width="9.09765625" bestFit="1" customWidth="1"/>
    <col min="63" max="63" width="8.69921875" bestFit="1" customWidth="1"/>
    <col min="64" max="64" width="16.8984375" bestFit="1" customWidth="1"/>
    <col min="65" max="65" width="13.3984375" customWidth="1"/>
    <col min="66" max="66" width="12.69921875" bestFit="1" customWidth="1"/>
    <col min="67" max="67" width="10.69921875" bestFit="1" customWidth="1"/>
    <col min="68" max="68" width="13.59765625" bestFit="1" customWidth="1"/>
    <col min="69" max="70" width="12.8984375" customWidth="1"/>
    <col min="71" max="71" width="10.69921875" bestFit="1" customWidth="1"/>
  </cols>
  <sheetData>
    <row r="1" spans="2:70" x14ac:dyDescent="0.45">
      <c r="B1" t="s">
        <v>122</v>
      </c>
    </row>
    <row r="2" spans="2:70" x14ac:dyDescent="0.45">
      <c r="BI2" t="s">
        <v>99</v>
      </c>
      <c r="BM2" t="s">
        <v>118</v>
      </c>
    </row>
    <row r="3" spans="2:70" x14ac:dyDescent="0.45">
      <c r="BH3" s="1" t="s">
        <v>100</v>
      </c>
      <c r="BI3" s="1" t="s">
        <v>69</v>
      </c>
      <c r="BJ3" s="1" t="s">
        <v>70</v>
      </c>
      <c r="BK3" s="1" t="s">
        <v>80</v>
      </c>
      <c r="BL3" s="1" t="s">
        <v>71</v>
      </c>
      <c r="BM3" s="1" t="s">
        <v>73</v>
      </c>
      <c r="BN3" s="1" t="s">
        <v>82</v>
      </c>
      <c r="BO3" s="1" t="s">
        <v>72</v>
      </c>
      <c r="BP3" s="1" t="s">
        <v>85</v>
      </c>
      <c r="BQ3" s="42" t="s">
        <v>92</v>
      </c>
    </row>
    <row r="4" spans="2:70" x14ac:dyDescent="0.45">
      <c r="BH4" s="1"/>
      <c r="BI4" s="41">
        <f ca="1">IFERROR(SLOPE(介入前後計算[A_eGFR],介入前後計算[年月日]),0)</f>
        <v>-2.2426249083853614E-2</v>
      </c>
      <c r="BJ4">
        <f ca="1">IFERROR(INTERCEPT(介入前後計算[A_eGFR],介入前後計算[年月日]),0)</f>
        <v>1013.9145399812984</v>
      </c>
      <c r="BK4">
        <f ca="1">COUNT(介入前後計算[A年月日])</f>
        <v>4</v>
      </c>
      <c r="BL4">
        <f ca="1">_xlfn.VAR.S(介入前後計算[A年月日])*前パラメーター[N]</f>
        <v>920067.66666666663</v>
      </c>
      <c r="BM4">
        <f ca="1">SUMSQ(介入前後計算[A残差])/(前パラメーター[N]-2)</f>
        <v>1.8490944325472625</v>
      </c>
      <c r="BN4">
        <f ca="1">(MIN(介入前後計算[A年月日])-AVERAGE(介入前後計算[A年月日]))^2</f>
        <v>317250.5625</v>
      </c>
      <c r="BO4">
        <f ca="1">SQRT((1+1/前パラメーター[N]+前パラメーター[(t₀-ave.t)²]/前パラメーター[時間の偏差平方和])*前パラメーター[残差のV])</f>
        <v>1.7172531474580268</v>
      </c>
      <c r="BP4">
        <f ca="1">_xlfn.T.INV.2T(0.05,前パラメーター[N]-2)</f>
        <v>4.3026527297494637</v>
      </c>
      <c r="BQ4">
        <f ca="1">介入日[最終＋3年]*前パラメーター[傾き]+前パラメーター[切片]</f>
        <v>-13.387078051867888</v>
      </c>
    </row>
    <row r="5" spans="2:70" x14ac:dyDescent="0.45">
      <c r="AX5" t="s">
        <v>98</v>
      </c>
      <c r="BH5" s="1"/>
    </row>
    <row r="6" spans="2:70" x14ac:dyDescent="0.45">
      <c r="AX6" s="1" t="s">
        <v>24</v>
      </c>
      <c r="AY6" s="1" t="s">
        <v>25</v>
      </c>
      <c r="AZ6" s="1" t="s">
        <v>26</v>
      </c>
      <c r="BA6" s="1" t="s">
        <v>27</v>
      </c>
      <c r="BB6" s="1" t="s">
        <v>90</v>
      </c>
      <c r="BC6" s="1"/>
      <c r="BD6" s="1"/>
      <c r="BE6" s="1"/>
      <c r="BF6" s="1"/>
      <c r="BG6" s="1"/>
      <c r="BH6" s="1" t="s">
        <v>101</v>
      </c>
      <c r="BI6" s="1" t="s">
        <v>69</v>
      </c>
      <c r="BJ6" s="1" t="s">
        <v>70</v>
      </c>
      <c r="BK6" s="1" t="s">
        <v>80</v>
      </c>
      <c r="BL6" s="1" t="s">
        <v>71</v>
      </c>
      <c r="BM6" s="1" t="s">
        <v>73</v>
      </c>
      <c r="BN6" s="1" t="s">
        <v>81</v>
      </c>
      <c r="BO6" s="1" t="s">
        <v>72</v>
      </c>
      <c r="BP6" s="1" t="s">
        <v>85</v>
      </c>
      <c r="BQ6" s="42" t="s">
        <v>92</v>
      </c>
    </row>
    <row r="7" spans="2:70" x14ac:dyDescent="0.45">
      <c r="AX7" t="str">
        <f>IF(OR(介入開始[元号]="",介入開始[和暦年]=""),"",介入開始[元号]&amp;介入開始[和暦年]&amp;"年")</f>
        <v/>
      </c>
      <c r="AY7" t="str">
        <f>IF(介入日[[#This Row],[元号和暦年]]&lt;&gt;"","",IF(介入開始[（西暦年）]&lt;&gt;"",介入開始[（西暦年）]&amp;"年",""))</f>
        <v>2019年</v>
      </c>
      <c r="AZ7" t="str">
        <f>IF(AND(介入日[[#This Row],[元号和暦年]]="",介入日[[#This Row],[西暦年（再掲）]]=""),"",IF(介入日[[#This Row],[元号和暦年]]&lt;&gt;"",介入日[元号和暦年],介入日[西暦年（再掲）]))</f>
        <v>2019年</v>
      </c>
      <c r="BA7" s="40">
        <f>IF(介入日[[#This Row],[年]]="","",DATEVALUE(介入日[[#This Row],[年]]&amp;IF(介入開始[月]="","1月",介入開始[月]&amp;"月")&amp;IF(介入開始[日]="","1日",介入開始[日]&amp;"日")))</f>
        <v>43466</v>
      </c>
      <c r="BB7">
        <f ca="1">OFFSET(グラフ用①[[#Headers],[年月日]],COUNT(グラフ用①[年月日]),0,1,1)+365*3</f>
        <v>45808</v>
      </c>
      <c r="BI7">
        <f ca="1">IFERROR(SLOPE(介入前後計算[B_eGFR],介入前後計算[年月日]),0)</f>
        <v>-4.2585925056518262E-3</v>
      </c>
      <c r="BJ7">
        <f ca="1">IFERROR(INTERCEPT(介入前後計算[B_eGFR],介入前後計算[年月日]),0)</f>
        <v>218.51579447640171</v>
      </c>
      <c r="BK7">
        <f ca="1">COUNT(介入前後計算[B年月日])</f>
        <v>4</v>
      </c>
      <c r="BL7">
        <f ca="1">_xlfn.VAR.S(介入前後計算[B年月日])*後パラメーター[N]</f>
        <v>1049955.6666666667</v>
      </c>
      <c r="BM7">
        <f ca="1">SUMSQ(介入前後計算[B残差])/(後パラメーター[N]-2)</f>
        <v>7.3594050161483135</v>
      </c>
      <c r="BN7">
        <f ca="1">(MIN(介入前後計算[B年月日])-AVERAGE(介入前後計算[B年月日]))^2</f>
        <v>390312.5625</v>
      </c>
      <c r="BO7">
        <f ca="1">SQRT((1+1/後パラメーター[N]+後パラメーター[(t₀-ave.t)²]/後パラメーター[時間の偏差平方和])*後パラメーター[残差のV])</f>
        <v>3.4547150114887253</v>
      </c>
      <c r="BP7">
        <f ca="1">_xlfn.T.INV.2T(0.05,後パラメーター[N]-2)</f>
        <v>4.3026527297494637</v>
      </c>
      <c r="BQ7">
        <f ca="1">介入日[最終＋3年]*後パラメーター[傾き]+後パラメーター[切片]</f>
        <v>23.438188977502847</v>
      </c>
    </row>
    <row r="9" spans="2:70" x14ac:dyDescent="0.45">
      <c r="B9" t="s">
        <v>22</v>
      </c>
      <c r="K9" t="s">
        <v>58</v>
      </c>
      <c r="Q9" t="s">
        <v>57</v>
      </c>
      <c r="X9" t="s">
        <v>23</v>
      </c>
      <c r="AC9" t="s">
        <v>39</v>
      </c>
      <c r="AK9" t="s">
        <v>102</v>
      </c>
      <c r="AP9" t="s">
        <v>97</v>
      </c>
      <c r="AX9" t="s">
        <v>91</v>
      </c>
      <c r="BI9" t="s">
        <v>66</v>
      </c>
    </row>
    <row r="10" spans="2:70" x14ac:dyDescent="0.45">
      <c r="B10" s="1" t="s">
        <v>4</v>
      </c>
      <c r="C10" s="1" t="s">
        <v>24</v>
      </c>
      <c r="D10" s="1" t="s">
        <v>25</v>
      </c>
      <c r="E10" s="1" t="s">
        <v>26</v>
      </c>
      <c r="F10" s="1" t="s">
        <v>27</v>
      </c>
      <c r="G10" s="1" t="s">
        <v>53</v>
      </c>
      <c r="H10" s="1" t="s">
        <v>54</v>
      </c>
      <c r="K10" s="1" t="s">
        <v>51</v>
      </c>
      <c r="L10" s="1" t="s">
        <v>52</v>
      </c>
      <c r="M10" s="1" t="s">
        <v>55</v>
      </c>
      <c r="N10" s="1" t="s">
        <v>56</v>
      </c>
      <c r="Q10" t="s">
        <v>4</v>
      </c>
      <c r="R10" t="s">
        <v>59</v>
      </c>
      <c r="S10" t="s">
        <v>28</v>
      </c>
      <c r="T10" t="s">
        <v>55</v>
      </c>
      <c r="U10" t="s">
        <v>56</v>
      </c>
      <c r="X10" s="1" t="s">
        <v>4</v>
      </c>
      <c r="Y10" s="1" t="s">
        <v>28</v>
      </c>
      <c r="Z10" s="1" t="s">
        <v>29</v>
      </c>
      <c r="AC10" s="1" t="s">
        <v>40</v>
      </c>
      <c r="AD10" s="1" t="s">
        <v>41</v>
      </c>
      <c r="AE10" s="1" t="s">
        <v>42</v>
      </c>
      <c r="AF10" s="1" t="s">
        <v>43</v>
      </c>
      <c r="AG10" s="1" t="s">
        <v>45</v>
      </c>
      <c r="AH10" s="1" t="s">
        <v>44</v>
      </c>
      <c r="AI10" s="1"/>
      <c r="AK10" s="1" t="s">
        <v>30</v>
      </c>
      <c r="AL10" s="1" t="s">
        <v>31</v>
      </c>
      <c r="AP10" t="s">
        <v>32</v>
      </c>
      <c r="AQ10" t="s">
        <v>36</v>
      </c>
      <c r="AR10" t="s">
        <v>37</v>
      </c>
      <c r="AS10" t="s">
        <v>33</v>
      </c>
      <c r="AT10" t="s">
        <v>34</v>
      </c>
      <c r="AU10" t="s">
        <v>35</v>
      </c>
      <c r="AX10" t="s">
        <v>4</v>
      </c>
      <c r="AY10" t="s">
        <v>28</v>
      </c>
      <c r="AZ10" t="s">
        <v>67</v>
      </c>
      <c r="BA10" t="s">
        <v>68</v>
      </c>
      <c r="BB10" t="s">
        <v>86</v>
      </c>
      <c r="BC10" t="s">
        <v>87</v>
      </c>
      <c r="BD10" t="s">
        <v>88</v>
      </c>
      <c r="BE10" t="s">
        <v>89</v>
      </c>
      <c r="BI10" s="1" t="s">
        <v>4</v>
      </c>
      <c r="BJ10" s="1" t="s">
        <v>28</v>
      </c>
      <c r="BK10" s="1" t="s">
        <v>74</v>
      </c>
      <c r="BL10" s="1" t="s">
        <v>75</v>
      </c>
      <c r="BM10" s="1" t="s">
        <v>76</v>
      </c>
      <c r="BN10" s="1" t="s">
        <v>77</v>
      </c>
      <c r="BO10" s="1" t="s">
        <v>83</v>
      </c>
      <c r="BP10" s="1" t="s">
        <v>84</v>
      </c>
      <c r="BQ10" s="1" t="s">
        <v>78</v>
      </c>
      <c r="BR10" s="1" t="s">
        <v>79</v>
      </c>
    </row>
    <row r="11" spans="2:70" x14ac:dyDescent="0.45">
      <c r="B11" s="1">
        <v>1</v>
      </c>
      <c r="C11" s="1" t="str">
        <f>IF(OR(入力1[[#This Row],[元号]]="",入力1[[#This Row],[和暦年]]=""),"",入力1[[#This Row],[元号]]&amp;入力1[[#This Row],[和暦年]]&amp;"年")</f>
        <v/>
      </c>
      <c r="D11" s="1" t="str">
        <f>IF(暦調整[[#This Row],[元号和暦年]]&lt;&gt;"","",IF(入力1[[#This Row],[（西暦年）]]&lt;&gt;"",入力1[[#This Row],[（西暦年）]]&amp;"年",""))</f>
        <v>2015年</v>
      </c>
      <c r="E11" s="1" t="str">
        <f>IF(AND(暦調整[[#This Row],[元号和暦年]]="",暦調整[[#This Row],[西暦年（再掲）]]=""),"",IF(暦調整[[#This Row],[元号和暦年]]&lt;&gt;"",暦調整[元号和暦年],暦調整[西暦年（再掲）]))</f>
        <v>2015年</v>
      </c>
      <c r="F11" s="3">
        <f>IF(暦調整[[#This Row],[年]]="","",DATEVALUE(暦調整[[#This Row],[年]]&amp;IF(入力1[[#This Row],[月]]="","1月",入力1[[#This Row],[月]]&amp;"月")&amp;IF(入力1[[#This Row],[日]]="","1日",入力1[[#This Row],[日]]&amp;"日")))</f>
        <v>42095</v>
      </c>
      <c r="G11" s="27">
        <f>IF(入力1[[#This Row],[eGFR]]="","",入力1[eGFR])</f>
        <v>70</v>
      </c>
      <c r="H11" s="27" t="str">
        <f>IF(入力1[[#This Row],[尿蛋白定性]]="","",入力1[尿蛋白定性])</f>
        <v>-</v>
      </c>
      <c r="K11" s="1">
        <v>1</v>
      </c>
      <c r="L11" s="3">
        <f>IFERROR(SMALL(暦調整[年月日合成],上詰昇順①[[#This Row],[番号]]),"")</f>
        <v>42095</v>
      </c>
      <c r="M11" s="1">
        <f>IFERROR(VLOOKUP(上詰昇順①[[#This Row],[年月日]],暦調整[[年月日合成]:[尿定性（再掲）]],2,FALSE),"")</f>
        <v>70</v>
      </c>
      <c r="N11" s="1" t="str">
        <f>IFERROR(VLOOKUP(上詰昇順①[[#This Row],[年月日]],暦調整[[年月日合成]:[尿定性（再掲）]],3,FALSE),"")</f>
        <v>-</v>
      </c>
      <c r="Q11" s="1">
        <v>1</v>
      </c>
      <c r="R11" s="3">
        <f>IF(COUNTBLANK(暦調整[[#This Row],[eGFR（再掲）]:[尿定性（再掲）]])=0,暦調整[[#This Row],[年月日合成]],"")</f>
        <v>42095</v>
      </c>
      <c r="S11" s="3">
        <f>IFERROR(SMALL(上詰昇順②[判定可能年月日],上詰昇順②[[#This Row],[番号]]),"")</f>
        <v>42095</v>
      </c>
      <c r="T11" s="1">
        <f>IFERROR(VLOOKUP(上詰昇順②[[#This Row],[年月日]],暦調整[[年月日合成]:[尿定性（再掲）]],2,FALSE),"")</f>
        <v>70</v>
      </c>
      <c r="U11" s="1" t="str">
        <f>IFERROR(VLOOKUP(上詰昇順②[[#This Row],[年月日]],暦調整[[年月日合成]:[尿定性（再掲）]],3,FALSE),"")</f>
        <v>-</v>
      </c>
      <c r="X11" s="1">
        <v>1</v>
      </c>
      <c r="Y11" s="3">
        <f ca="1">IF(上詰昇順①[年月日]="",TODAY(),上詰昇順①[[#This Row],[年月日]])</f>
        <v>42095</v>
      </c>
      <c r="Z11" s="1">
        <f>上詰昇順①[対応eGFR]</f>
        <v>70</v>
      </c>
      <c r="AC11" s="1">
        <v>1</v>
      </c>
      <c r="AD11" s="3">
        <f ca="1">IF(上詰昇順②[[#This Row],[年月日]]="",TODAY(),上詰昇順②[[#This Row],[年月日]])</f>
        <v>42095</v>
      </c>
      <c r="AE11" s="1" t="str">
        <f>IF(上詰昇順②[対応eGFR]&lt;30,4,"")</f>
        <v/>
      </c>
      <c r="AF11" s="1">
        <f>IF(上詰昇順②[対応尿定性]="-",1,IF(上詰昇順②[対応尿定性]="±",2,IF(上詰昇順②[対応尿定性]="","",3)))</f>
        <v>1</v>
      </c>
      <c r="AG11" s="1">
        <f>IF(グラフ用②[[#This Row],[eGFR判定]]&lt;&gt;"",グラフ用②[[#This Row],[eGFR判定]],グラフ用②[[#This Row],[尿検査判定]])</f>
        <v>1</v>
      </c>
      <c r="AH11" s="1" t="str">
        <f>IF(グラフ用②[[#This Row],[最終判定①]]="","",IF(グラフ用②[[#This Row],[最終判定①]]=1,"第1期(腎症前期)",IF(グラフ用②[[#This Row],[最終判定①]]=2,"第2期(早期腎症期)",IF(グラフ用②[[#This Row],[最終判定①]]=3,"第3期(顕性腎症期)","第4期(腎不全期)"))))</f>
        <v>第1期(腎症前期)</v>
      </c>
      <c r="AI11" s="1"/>
      <c r="AK11" s="1">
        <f ca="1">IFERROR(SLOPE(グラフ用①[eGFR],グラフ用①[年月日]),"")</f>
        <v>-1.6640733012950628E-2</v>
      </c>
      <c r="AL11" s="1">
        <f ca="1">IFERROR(INTERCEPT(グラフ用①[eGFR],グラフ用①[年月日]),"")</f>
        <v>766.14937569410904</v>
      </c>
      <c r="AP11">
        <f ca="1">IF(回帰式[傾き]="","",回帰式[傾き]*365)</f>
        <v>-6.0738675497269794</v>
      </c>
      <c r="AQ11">
        <f ca="1">IFERROR((eGFR整理[最新]-eGFR整理[1回前])/eGFR整理[1回前]/(ABS(日時整理[最新]-日時整理[1回前])/365),"")</f>
        <v>-3.6318407960199008E-2</v>
      </c>
      <c r="AR11">
        <f ca="1">IFERROR((eGFR整理[最新]-eGFR整理[最古])/eGFR整理[最古]/(ABS(日時整理[最新]-日時整理[最古])/365),"")</f>
        <v>-8.1659936701953512E-2</v>
      </c>
      <c r="AS11">
        <f ca="1">IFERROR(回帰式[切片]+回帰式[傾き]*(日時整理[最新]+365*3),"")</f>
        <v>3.8706778368666619</v>
      </c>
      <c r="AT11">
        <f ca="1">IFERROR((30-回帰式[切片])/回帰式[傾き],"")</f>
        <v>44237.797404789912</v>
      </c>
      <c r="AU11">
        <f ca="1">IFERROR((10-回帰式[切片])/回帰式[傾き],"")</f>
        <v>45439.667537820409</v>
      </c>
      <c r="AX11">
        <v>1</v>
      </c>
      <c r="AY11" s="39">
        <f ca="1">IF(グラフ用③[[#This Row],[番号]]=COUNT(グラフ用①[年月日])+1,介入日[最終＋3年],グラフ用①[[#This Row],[年月日]])</f>
        <v>42095</v>
      </c>
      <c r="AZ11">
        <f ca="1">IF(グラフ用③[[#This Row],[年月日]]=介入日[最終＋3年],NA(),IF(グラフ用①[[#This Row],[年月日]]="","",IF(グラフ用①[[#This Row],[年月日]]&lt;=介入日[年月日合成],グラフ用①[[#This Row],[eGFR]],NA())))</f>
        <v>70</v>
      </c>
      <c r="BA11" t="e">
        <f ca="1">IF(グラフ用③[[#This Row],[年月日]]=介入日[最終＋3年],NA(),IF(グラフ用①[[#This Row],[年月日]]="","",IF(グラフ用①[[#This Row],[年月日]]&gt;介入日[年月日合成],グラフ用①[[#This Row],[eGFR]],NA())))</f>
        <v>#N/A</v>
      </c>
      <c r="BB11" s="43">
        <f ca="1">IFERROR(IF(グラフ用③[[#This Row],[番号]]=COUNT(グラフ用①[年月日])+1,前パラメーター[最終+3年後予測値]-前パラメーター[t(N−2,α/2)]*前パラメーター[残差のSE],介入前後計算[[#This Row],[A予測]]-前パラメーター[t(N−2,α/2)]*前パラメーター[残差のSE]),"")</f>
        <v>62.492840853899388</v>
      </c>
      <c r="BC11" s="43">
        <f ca="1">IFERROR(IF(グラフ用③[[#This Row],[番号]]=COUNT(グラフ用①[年月日])+1,前パラメーター[最終+3年後予測値]+前パラメーター[t(N−2,α/2)]*前パラメーター[残差のSE],介入前後計算[[#This Row],[A予測]]+前パラメーター[t(N−2,α/2)]*前パラメーター[残差のSE]),"")</f>
        <v>77.270328739061668</v>
      </c>
      <c r="BD11" s="43">
        <f ca="1">IFERROR(IF(グラフ用③[[#This Row],[番号]]=COUNT(グラフ用①[年月日])+1,後パラメーター[最終+3年後予測値]-後パラメーター[t(N−2,α/2)]*後パラメーター[残差のSE],介入前後計算[[#This Row],[B予測]]-後パラメーター[t(N−2,α/2)]*後パラメーター[残差のSE]),"")</f>
        <v>24.385903976299673</v>
      </c>
      <c r="BE11" s="43">
        <f ca="1">IFERROR(IF(グラフ用③[[#This Row],[番号]]=COUNT(グラフ用①[年月日])+1,後パラメーター[最終+3年後予測値]+後パラメーター[t(N−2,α/2)]*後パラメーター[残差のSE],介入前後計算[[#This Row],[B予測]]+後パラメーター[t(N−2,α/2)]*後パラメーター[残差のSE]),"")</f>
        <v>54.114781925676496</v>
      </c>
      <c r="BI11">
        <v>1</v>
      </c>
      <c r="BJ11" s="39">
        <f ca="1">グラフ用①[[#This Row],[年月日]]</f>
        <v>42095</v>
      </c>
      <c r="BK11">
        <f ca="1">IF(介入前後計算[[#This Row],[年月日]]="","",IF(グラフ用①[[#This Row],[年月日]]&lt;=介入日[年月日合成],グラフ用①[[#This Row],[eGFR]],""))</f>
        <v>70</v>
      </c>
      <c r="BL11" t="str">
        <f ca="1">IF(介入前後計算[[#This Row],[年月日]]="","",IF(グラフ用①[[#This Row],[年月日]]&gt;介入日[年月日合成],グラフ用①[[#This Row],[eGFR]],""))</f>
        <v/>
      </c>
      <c r="BM11">
        <f ca="1">IFERROR(介入前後計算[[#This Row],[年月日]]*前パラメーター[傾き]+前パラメーター[切片],"")</f>
        <v>69.881584796480524</v>
      </c>
      <c r="BN11">
        <f ca="1">IFERROR(介入前後計算[[#This Row],[年月日]]*後パラメーター[傾き]+後パラメーター[切片],"")</f>
        <v>39.250342950988085</v>
      </c>
      <c r="BO11" s="40">
        <f ca="1">IF(介入前後計算[[#This Row],[A_eGFR]]="","",-介入前後計算[[#This Row],[A_eGFR]]+介入前後計算[[#This Row],[A予測]])</f>
        <v>-0.11841520351947565</v>
      </c>
      <c r="BP11" s="40" t="str">
        <f ca="1">IF(介入前後計算[[#This Row],[B_eGFR]]="","",-介入前後計算[[#This Row],[B_eGFR]]+介入前後計算[[#This Row],[B予測]])</f>
        <v/>
      </c>
      <c r="BQ11" s="39">
        <f ca="1">IF(介入前後計算[[#This Row],[年月日]]="","",IF(グラフ用①[[#This Row],[年月日]]&lt;=介入日[年月日合成],グラフ用①[年月日],""))</f>
        <v>42095</v>
      </c>
      <c r="BR11" s="39" t="str">
        <f ca="1">IF(介入前後計算[[#This Row],[年月日]]="","",IF(グラフ用①[[#This Row],[年月日]]&gt;介入日[年月日合成],グラフ用①[年月日],""))</f>
        <v/>
      </c>
    </row>
    <row r="12" spans="2:70" x14ac:dyDescent="0.45">
      <c r="B12" s="1">
        <v>2</v>
      </c>
      <c r="C12" s="1" t="str">
        <f>IF(OR(入力1[[#This Row],[元号]]="",入力1[[#This Row],[和暦年]]=""),"",入力1[[#This Row],[元号]]&amp;入力1[[#This Row],[和暦年]]&amp;"年")</f>
        <v/>
      </c>
      <c r="D12" s="1" t="str">
        <f>IF(暦調整[[#This Row],[元号和暦年]]&lt;&gt;"","",IF(入力1[[#This Row],[（西暦年）]]&lt;&gt;"",入力1[[#This Row],[（西暦年）]]&amp;"年",""))</f>
        <v>2016年</v>
      </c>
      <c r="E12" s="1" t="str">
        <f>IF(AND(暦調整[[#This Row],[元号和暦年]]="",暦調整[[#This Row],[西暦年（再掲）]]=""),"",IF(暦調整[[#This Row],[元号和暦年]]&lt;&gt;"",暦調整[元号和暦年],暦調整[西暦年（再掲）]))</f>
        <v>2016年</v>
      </c>
      <c r="F12" s="3">
        <f>IF(暦調整[[#This Row],[年]]="","",DATEVALUE(暦調整[[#This Row],[年]]&amp;IF(入力1[[#This Row],[月]]="","1月",入力1[[#This Row],[月]]&amp;"月")&amp;IF(入力1[[#This Row],[日]]="","1日",入力1[[#This Row],[日]]&amp;"日")))</f>
        <v>42491</v>
      </c>
      <c r="G12" s="27">
        <f>IF(入力1[[#This Row],[eGFR]]="","",入力1[eGFR])</f>
        <v>60</v>
      </c>
      <c r="H12" s="27" t="str">
        <f>IF(入力1[[#This Row],[尿蛋白定性]]="","",入力1[尿蛋白定性])</f>
        <v>±</v>
      </c>
      <c r="K12" s="1">
        <v>2</v>
      </c>
      <c r="L12" s="3">
        <f>IFERROR(SMALL(暦調整[年月日合成],上詰昇順①[[#This Row],[番号]]),"")</f>
        <v>42491</v>
      </c>
      <c r="M12" s="1">
        <f>IFERROR(VLOOKUP(上詰昇順①[[#This Row],[年月日]],暦調整[[年月日合成]:[尿定性（再掲）]],2,FALSE),"")</f>
        <v>60</v>
      </c>
      <c r="N12" s="1" t="str">
        <f>IFERROR(VLOOKUP(上詰昇順①[[#This Row],[年月日]],暦調整[[年月日合成]:[尿定性（再掲）]],3,FALSE),"")</f>
        <v>±</v>
      </c>
      <c r="Q12" s="1">
        <v>2</v>
      </c>
      <c r="R12" s="3">
        <f>IF(COUNTBLANK(暦調整[[#This Row],[eGFR（再掲）]:[尿定性（再掲）]])=0,暦調整[[#This Row],[年月日合成]],"")</f>
        <v>42491</v>
      </c>
      <c r="S12" s="3">
        <f>IFERROR(SMALL(上詰昇順②[判定可能年月日],上詰昇順②[[#This Row],[番号]]),"")</f>
        <v>42491</v>
      </c>
      <c r="T12" s="1">
        <f>IFERROR(VLOOKUP(上詰昇順②[[#This Row],[年月日]],暦調整[[年月日合成]:[尿定性（再掲）]],2,FALSE),"")</f>
        <v>60</v>
      </c>
      <c r="U12" s="1" t="str">
        <f>IFERROR(VLOOKUP(上詰昇順②[[#This Row],[年月日]],暦調整[[年月日合成]:[尿定性（再掲）]],3,FALSE),"")</f>
        <v>±</v>
      </c>
      <c r="X12" s="1">
        <v>2</v>
      </c>
      <c r="Y12" s="3">
        <f>上詰昇順①[年月日]</f>
        <v>42491</v>
      </c>
      <c r="Z12" s="1">
        <f>上詰昇順①[対応eGFR]</f>
        <v>60</v>
      </c>
      <c r="AC12" s="1">
        <v>2</v>
      </c>
      <c r="AD12" s="3">
        <f>上詰昇順②[[#This Row],[年月日]]</f>
        <v>42491</v>
      </c>
      <c r="AE12" s="1" t="str">
        <f>IF(上詰昇順②[対応eGFR]&lt;30,4,"")</f>
        <v/>
      </c>
      <c r="AF12" s="1">
        <f>IF(上詰昇順②[対応尿定性]="-",1,IF(上詰昇順②[対応尿定性]="±",2,IF(上詰昇順②[対応尿定性]="","",3)))</f>
        <v>2</v>
      </c>
      <c r="AG12" s="1">
        <f>IF(グラフ用②[[#This Row],[eGFR判定]]&lt;&gt;"",グラフ用②[[#This Row],[eGFR判定]],グラフ用②[[#This Row],[尿検査判定]])</f>
        <v>2</v>
      </c>
      <c r="AH12" s="1" t="str">
        <f>IF(グラフ用②[[#This Row],[最終判定①]]="","",IF(グラフ用②[[#This Row],[最終判定①]]=1,"第1期(腎症前期)",IF(グラフ用②[[#This Row],[最終判定①]]=2,"第2期(早期腎症期)",IF(グラフ用②[[#This Row],[最終判定①]]=3,"第3期(顕性腎症期)","第4期(腎不全期)"))))</f>
        <v>第2期(早期腎症期)</v>
      </c>
      <c r="AI12" s="1"/>
      <c r="AX12">
        <v>2</v>
      </c>
      <c r="AY12" s="39">
        <f ca="1">IF(グラフ用③[[#This Row],[番号]]=COUNT(グラフ用①[年月日])+1,介入日[最終＋3年],グラフ用①[[#This Row],[年月日]])</f>
        <v>42491</v>
      </c>
      <c r="AZ12">
        <f ca="1">IF(グラフ用③[[#This Row],[年月日]]=介入日[最終＋3年],NA(),IF(グラフ用①[[#This Row],[年月日]]="","",IF(グラフ用①[[#This Row],[年月日]]&lt;=介入日[年月日合成],グラフ用①[[#This Row],[eGFR]],NA())))</f>
        <v>60</v>
      </c>
      <c r="BA12" t="e">
        <f ca="1">IF(グラフ用③[[#This Row],[年月日]]=介入日[最終＋3年],NA(),IF(グラフ用①[[#This Row],[年月日]]="","",IF(グラフ用①[[#This Row],[年月日]]&gt;介入日[年月日合成],グラフ用①[[#This Row],[eGFR]],NA())))</f>
        <v>#N/A</v>
      </c>
      <c r="BB12" s="43">
        <f ca="1">IFERROR(IF(グラフ用③[[#This Row],[番号]]=COUNT(グラフ用①[年月日])+1,前パラメーター[最終+3年後予測値]-前パラメーター[t(N−2,α/2)]*前パラメーター[残差のSE],介入前後計算[[#This Row],[A予測]]-前パラメーター[t(N−2,α/2)]*前パラメーター[残差のSE]),"")</f>
        <v>53.612046216693379</v>
      </c>
      <c r="BC12" s="43">
        <f ca="1">IFERROR(IF(グラフ用③[[#This Row],[番号]]=COUNT(グラフ用①[年月日])+1,前パラメーター[最終+3年後予測値]+前パラメーター[t(N−2,α/2)]*前パラメーター[残差のSE],介入前後計算[[#This Row],[A予測]]+前パラメーター[t(N−2,α/2)]*前パラメーター[残差のSE]),"")</f>
        <v>68.389534101855659</v>
      </c>
      <c r="BD12" s="43">
        <f ca="1">IFERROR(IF(グラフ用③[[#This Row],[番号]]=COUNT(グラフ用①[年月日])+1,後パラメーター[最終+3年後予測値]-後パラメーター[t(N−2,α/2)]*後パラメーター[残差のSE],介入前後計算[[#This Row],[B予測]]-後パラメーター[t(N−2,α/2)]*後パラメーター[残差のSE]),"")</f>
        <v>22.699501344061545</v>
      </c>
      <c r="BE12" s="43">
        <f ca="1">IFERROR(IF(グラフ用③[[#This Row],[番号]]=COUNT(グラフ用①[年月日])+1,後パラメーター[最終+3年後予測値]+後パラメーター[t(N−2,α/2)]*後パラメーター[残差のSE],介入前後計算[[#This Row],[B予測]]+後パラメーター[t(N−2,α/2)]*後パラメーター[残差のSE]),"")</f>
        <v>52.428379293438368</v>
      </c>
      <c r="BI12">
        <v>2</v>
      </c>
      <c r="BJ12" s="39">
        <f>グラフ用①[[#This Row],[年月日]]</f>
        <v>42491</v>
      </c>
      <c r="BK12">
        <f>IF(介入前後計算[[#This Row],[年月日]]="","",IF(グラフ用①[[#This Row],[年月日]]&lt;=介入日[年月日合成],グラフ用①[[#This Row],[eGFR]],""))</f>
        <v>60</v>
      </c>
      <c r="BL12" t="str">
        <f>IF(介入前後計算[[#This Row],[年月日]]="","",IF(グラフ用①[[#This Row],[年月日]]&gt;介入日[年月日合成],グラフ用①[[#This Row],[eGFR]],""))</f>
        <v/>
      </c>
      <c r="BM12">
        <f ca="1">IFERROR(介入前後計算[[#This Row],[年月日]]*前パラメーター[傾き]+前パラメーター[切片],"")</f>
        <v>61.000790159274516</v>
      </c>
      <c r="BN12">
        <f ca="1">IFERROR(介入前後計算[[#This Row],[年月日]]*後パラメーター[傾き]+後パラメーター[切片],"")</f>
        <v>37.563940318749957</v>
      </c>
      <c r="BO12" s="40">
        <f ca="1">IF(介入前後計算[[#This Row],[A_eGFR]]="","",-介入前後計算[[#This Row],[A_eGFR]]+介入前後計算[[#This Row],[A予測]])</f>
        <v>1.0007901592745156</v>
      </c>
      <c r="BP12" s="40" t="str">
        <f>IF(介入前後計算[[#This Row],[B_eGFR]]="","",-介入前後計算[[#This Row],[B_eGFR]]+介入前後計算[[#This Row],[B予測]])</f>
        <v/>
      </c>
      <c r="BQ12" s="39">
        <f>IF(介入前後計算[[#This Row],[年月日]]="","",IF(グラフ用①[[#This Row],[年月日]]&lt;=介入日[年月日合成],グラフ用①[年月日],""))</f>
        <v>42491</v>
      </c>
      <c r="BR12" s="39" t="str">
        <f>IF(介入前後計算[[#This Row],[年月日]]="","",IF(グラフ用①[[#This Row],[年月日]]&gt;介入日[年月日合成],グラフ用①[年月日],""))</f>
        <v/>
      </c>
    </row>
    <row r="13" spans="2:70" x14ac:dyDescent="0.45">
      <c r="B13" s="1">
        <v>3</v>
      </c>
      <c r="C13" s="1" t="str">
        <f>IF(OR(入力1[[#This Row],[元号]]="",入力1[[#This Row],[和暦年]]=""),"",入力1[[#This Row],[元号]]&amp;入力1[[#This Row],[和暦年]]&amp;"年")</f>
        <v/>
      </c>
      <c r="D13" s="1" t="str">
        <f>IF(暦調整[[#This Row],[元号和暦年]]&lt;&gt;"","",IF(入力1[[#This Row],[（西暦年）]]&lt;&gt;"",入力1[[#This Row],[（西暦年）]]&amp;"年",""))</f>
        <v>2017年</v>
      </c>
      <c r="E13" s="1" t="str">
        <f>IF(AND(暦調整[[#This Row],[元号和暦年]]="",暦調整[[#This Row],[西暦年（再掲）]]=""),"",IF(暦調整[[#This Row],[元号和暦年]]&lt;&gt;"",暦調整[元号和暦年],暦調整[西暦年（再掲）]))</f>
        <v>2017年</v>
      </c>
      <c r="F13" s="3">
        <f>IF(暦調整[[#This Row],[年]]="","",DATEVALUE(暦調整[[#This Row],[年]]&amp;IF(入力1[[#This Row],[月]]="","1月",入力1[[#This Row],[月]]&amp;"月")&amp;IF(入力1[[#This Row],[日]]="","1日",入力1[[#This Row],[日]]&amp;"日")))</f>
        <v>42826</v>
      </c>
      <c r="G13" s="27">
        <f>IF(入力1[[#This Row],[eGFR]]="","",入力1[eGFR])</f>
        <v>55</v>
      </c>
      <c r="H13" s="27" t="str">
        <f>IF(入力1[[#This Row],[尿蛋白定性]]="","",入力1[尿蛋白定性])</f>
        <v>1+</v>
      </c>
      <c r="K13" s="1">
        <v>3</v>
      </c>
      <c r="L13" s="3">
        <f>IFERROR(SMALL(暦調整[年月日合成],上詰昇順①[[#This Row],[番号]]),"")</f>
        <v>42826</v>
      </c>
      <c r="M13" s="1">
        <f>IFERROR(VLOOKUP(上詰昇順①[[#This Row],[年月日]],暦調整[[年月日合成]:[尿定性（再掲）]],2,FALSE),"")</f>
        <v>55</v>
      </c>
      <c r="N13" s="1" t="str">
        <f>IFERROR(VLOOKUP(上詰昇順①[[#This Row],[年月日]],暦調整[[年月日合成]:[尿定性（再掲）]],3,FALSE),"")</f>
        <v>1+</v>
      </c>
      <c r="Q13" s="1">
        <v>3</v>
      </c>
      <c r="R13" s="3">
        <f>IF(COUNTBLANK(暦調整[[#This Row],[eGFR（再掲）]:[尿定性（再掲）]])=0,暦調整[[#This Row],[年月日合成]],"")</f>
        <v>42826</v>
      </c>
      <c r="S13" s="3">
        <f>IFERROR(SMALL(上詰昇順②[判定可能年月日],上詰昇順②[[#This Row],[番号]]),"")</f>
        <v>42826</v>
      </c>
      <c r="T13" s="1">
        <f>IFERROR(VLOOKUP(上詰昇順②[[#This Row],[年月日]],暦調整[[年月日合成]:[尿定性（再掲）]],2,FALSE),"")</f>
        <v>55</v>
      </c>
      <c r="U13" s="1" t="str">
        <f>IFERROR(VLOOKUP(上詰昇順②[[#This Row],[年月日]],暦調整[[年月日合成]:[尿定性（再掲）]],3,FALSE),"")</f>
        <v>1+</v>
      </c>
      <c r="X13" s="1">
        <v>3</v>
      </c>
      <c r="Y13" s="3">
        <f>上詰昇順①[年月日]</f>
        <v>42826</v>
      </c>
      <c r="Z13" s="1">
        <f>上詰昇順①[対応eGFR]</f>
        <v>55</v>
      </c>
      <c r="AC13" s="1">
        <v>3</v>
      </c>
      <c r="AD13" s="3">
        <f>上詰昇順②[[#This Row],[年月日]]</f>
        <v>42826</v>
      </c>
      <c r="AE13" s="1" t="str">
        <f>IF(上詰昇順②[対応eGFR]&lt;30,4,"")</f>
        <v/>
      </c>
      <c r="AF13" s="1">
        <f>IF(上詰昇順②[対応尿定性]="-",1,IF(上詰昇順②[対応尿定性]="±",2,IF(上詰昇順②[対応尿定性]="","",3)))</f>
        <v>3</v>
      </c>
      <c r="AG13" s="1">
        <f>IF(グラフ用②[[#This Row],[eGFR判定]]&lt;&gt;"",グラフ用②[[#This Row],[eGFR判定]],グラフ用②[[#This Row],[尿検査判定]])</f>
        <v>3</v>
      </c>
      <c r="AH13" s="1" t="str">
        <f>IF(グラフ用②[[#This Row],[最終判定①]]="","",IF(グラフ用②[[#This Row],[最終判定①]]=1,"第1期(腎症前期)",IF(グラフ用②[[#This Row],[最終判定①]]=2,"第2期(早期腎症期)",IF(グラフ用②[[#This Row],[最終判定①]]=3,"第3期(顕性腎症期)","第4期(腎不全期)"))))</f>
        <v>第3期(顕性腎症期)</v>
      </c>
      <c r="AI13" s="1"/>
      <c r="AX13">
        <v>3</v>
      </c>
      <c r="AY13" s="39">
        <f ca="1">IF(グラフ用③[[#This Row],[番号]]=COUNT(グラフ用①[年月日])+1,介入日[最終＋3年],グラフ用①[[#This Row],[年月日]])</f>
        <v>42826</v>
      </c>
      <c r="AZ13">
        <f ca="1">IF(グラフ用③[[#This Row],[年月日]]=介入日[最終＋3年],NA(),IF(グラフ用①[[#This Row],[年月日]]="","",IF(グラフ用①[[#This Row],[年月日]]&lt;=介入日[年月日合成],グラフ用①[[#This Row],[eGFR]],NA())))</f>
        <v>55</v>
      </c>
      <c r="BA13" t="e">
        <f ca="1">IF(グラフ用③[[#This Row],[年月日]]=介入日[最終＋3年],NA(),IF(グラフ用①[[#This Row],[年月日]]="","",IF(グラフ用①[[#This Row],[年月日]]&gt;介入日[年月日合成],グラフ用①[[#This Row],[eGFR]],NA())))</f>
        <v>#N/A</v>
      </c>
      <c r="BB13" s="43">
        <f ca="1">IFERROR(IF(グラフ用③[[#This Row],[番号]]=COUNT(グラフ用①[年月日])+1,前パラメーター[最終+3年後予測値]-前パラメーター[t(N−2,α/2)]*前パラメーター[残差のSE],介入前後計算[[#This Row],[A予測]]-前パラメーター[t(N−2,α/2)]*前パラメーター[残差のSE]),"")</f>
        <v>46.099252773602352</v>
      </c>
      <c r="BC13" s="43">
        <f ca="1">IFERROR(IF(グラフ用③[[#This Row],[番号]]=COUNT(グラフ用①[年月日])+1,前パラメーター[最終+3年後予測値]+前パラメーター[t(N−2,α/2)]*前パラメーター[残差のSE],介入前後計算[[#This Row],[A予測]]+前パラメーター[t(N−2,α/2)]*前パラメーター[残差のSE]),"")</f>
        <v>60.876740658764625</v>
      </c>
      <c r="BD13" s="43">
        <f ca="1">IFERROR(IF(グラフ用③[[#This Row],[番号]]=COUNT(グラフ用①[年月日])+1,後パラメーター[最終+3年後予測値]-後パラメーター[t(N−2,α/2)]*後パラメーター[残差のSE],介入前後計算[[#This Row],[B予測]]-後パラメーター[t(N−2,α/2)]*後パラメーター[残差のSE]),"")</f>
        <v>21.272872854668194</v>
      </c>
      <c r="BE13" s="43">
        <f ca="1">IFERROR(IF(グラフ用③[[#This Row],[番号]]=COUNT(グラフ用①[年月日])+1,後パラメーター[最終+3年後予測値]+後パラメーター[t(N−2,α/2)]*後パラメーター[残差のSE],介入前後計算[[#This Row],[B予測]]+後パラメーター[t(N−2,α/2)]*後パラメーター[残差のSE]),"")</f>
        <v>51.001750804045017</v>
      </c>
      <c r="BI13">
        <v>3</v>
      </c>
      <c r="BJ13" s="39">
        <f>グラフ用①[[#This Row],[年月日]]</f>
        <v>42826</v>
      </c>
      <c r="BK13">
        <f>IF(介入前後計算[[#This Row],[年月日]]="","",IF(グラフ用①[[#This Row],[年月日]]&lt;=介入日[年月日合成],グラフ用①[[#This Row],[eGFR]],""))</f>
        <v>55</v>
      </c>
      <c r="BL13" t="str">
        <f>IF(介入前後計算[[#This Row],[年月日]]="","",IF(グラフ用①[[#This Row],[年月日]]&gt;介入日[年月日合成],グラフ用①[[#This Row],[eGFR]],""))</f>
        <v/>
      </c>
      <c r="BM13">
        <f ca="1">IFERROR(介入前後計算[[#This Row],[年月日]]*前パラメーター[傾き]+前パラメーター[切片],"")</f>
        <v>53.487996716183488</v>
      </c>
      <c r="BN13">
        <f ca="1">IFERROR(介入前後計算[[#This Row],[年月日]]*後パラメーター[傾き]+後パラメーター[切片],"")</f>
        <v>36.137311829356605</v>
      </c>
      <c r="BO13" s="40">
        <f ca="1">IF(介入前後計算[[#This Row],[A_eGFR]]="","",-介入前後計算[[#This Row],[A_eGFR]]+介入前後計算[[#This Row],[A予測]])</f>
        <v>-1.5120032838165116</v>
      </c>
      <c r="BP13" s="40" t="str">
        <f>IF(介入前後計算[[#This Row],[B_eGFR]]="","",-介入前後計算[[#This Row],[B_eGFR]]+介入前後計算[[#This Row],[B予測]])</f>
        <v/>
      </c>
      <c r="BQ13" s="39">
        <f>IF(介入前後計算[[#This Row],[年月日]]="","",IF(グラフ用①[[#This Row],[年月日]]&lt;=介入日[年月日合成],グラフ用①[年月日],""))</f>
        <v>42826</v>
      </c>
      <c r="BR13" s="39" t="str">
        <f>IF(介入前後計算[[#This Row],[年月日]]="","",IF(グラフ用①[[#This Row],[年月日]]&gt;介入日[年月日合成],グラフ用①[年月日],""))</f>
        <v/>
      </c>
    </row>
    <row r="14" spans="2:70" x14ac:dyDescent="0.45">
      <c r="B14" s="1">
        <v>4</v>
      </c>
      <c r="C14" s="1" t="str">
        <f>IF(OR(入力1[[#This Row],[元号]]="",入力1[[#This Row],[和暦年]]=""),"",入力1[[#This Row],[元号]]&amp;入力1[[#This Row],[和暦年]]&amp;"年")</f>
        <v/>
      </c>
      <c r="D14" s="1" t="str">
        <f>IF(暦調整[[#This Row],[元号和暦年]]&lt;&gt;"","",IF(入力1[[#This Row],[（西暦年）]]&lt;&gt;"",入力1[[#This Row],[（西暦年）]]&amp;"年",""))</f>
        <v>2018年</v>
      </c>
      <c r="E14" s="1" t="str">
        <f>IF(AND(暦調整[[#This Row],[元号和暦年]]="",暦調整[[#This Row],[西暦年（再掲）]]=""),"",IF(暦調整[[#This Row],[元号和暦年]]&lt;&gt;"",暦調整[元号和暦年],暦調整[西暦年（再掲）]))</f>
        <v>2018年</v>
      </c>
      <c r="F14" s="3">
        <f>IF(暦調整[[#This Row],[年]]="","",DATEVALUE(暦調整[[#This Row],[年]]&amp;IF(入力1[[#This Row],[月]]="","1月",入力1[[#This Row],[月]]&amp;"月")&amp;IF(入力1[[#This Row],[日]]="","1日",入力1[[#This Row],[日]]&amp;"日")))</f>
        <v>43221</v>
      </c>
      <c r="G14" s="27">
        <f>IF(入力1[[#This Row],[eGFR]]="","",入力1[eGFR])</f>
        <v>44</v>
      </c>
      <c r="H14" s="27" t="str">
        <f>IF(入力1[[#This Row],[尿蛋白定性]]="","",入力1[尿蛋白定性])</f>
        <v>1+</v>
      </c>
      <c r="K14" s="1">
        <v>4</v>
      </c>
      <c r="L14" s="3">
        <f>IFERROR(SMALL(暦調整[年月日合成],上詰昇順①[[#This Row],[番号]]),"")</f>
        <v>43221</v>
      </c>
      <c r="M14" s="1">
        <f>IFERROR(VLOOKUP(上詰昇順①[[#This Row],[年月日]],暦調整[[年月日合成]:[尿定性（再掲）]],2,FALSE),"")</f>
        <v>44</v>
      </c>
      <c r="N14" s="1" t="str">
        <f>IFERROR(VLOOKUP(上詰昇順①[[#This Row],[年月日]],暦調整[[年月日合成]:[尿定性（再掲）]],3,FALSE),"")</f>
        <v>1+</v>
      </c>
      <c r="Q14" s="1">
        <v>4</v>
      </c>
      <c r="R14" s="28">
        <f>IF(COUNTBLANK(暦調整[[#This Row],[eGFR（再掲）]:[尿定性（再掲）]])=0,暦調整[[#This Row],[年月日合成]],"")</f>
        <v>43221</v>
      </c>
      <c r="S14" s="28">
        <f>IFERROR(SMALL(上詰昇順②[判定可能年月日],上詰昇順②[[#This Row],[番号]]),"")</f>
        <v>43221</v>
      </c>
      <c r="T14">
        <f>IFERROR(VLOOKUP(上詰昇順②[[#This Row],[年月日]],暦調整[[年月日合成]:[尿定性（再掲）]],2,FALSE),"")</f>
        <v>44</v>
      </c>
      <c r="U14" t="str">
        <f>IFERROR(VLOOKUP(上詰昇順②[[#This Row],[年月日]],暦調整[[年月日合成]:[尿定性（再掲）]],3,FALSE),"")</f>
        <v>1+</v>
      </c>
      <c r="X14" s="1">
        <v>4</v>
      </c>
      <c r="Y14" s="3">
        <f>上詰昇順①[年月日]</f>
        <v>43221</v>
      </c>
      <c r="Z14" s="1">
        <f>上詰昇順①[対応eGFR]</f>
        <v>44</v>
      </c>
      <c r="AC14" s="1">
        <v>4</v>
      </c>
      <c r="AD14" s="3">
        <f>上詰昇順②[[#This Row],[年月日]]</f>
        <v>43221</v>
      </c>
      <c r="AE14" s="1" t="str">
        <f>IF(上詰昇順②[対応eGFR]&lt;30,4,"")</f>
        <v/>
      </c>
      <c r="AF14" s="1">
        <f>IF(上詰昇順②[対応尿定性]="-",1,IF(上詰昇順②[対応尿定性]="±",2,IF(上詰昇順②[対応尿定性]="","",3)))</f>
        <v>3</v>
      </c>
      <c r="AG14" s="1">
        <f>IF(グラフ用②[[#This Row],[eGFR判定]]&lt;&gt;"",グラフ用②[[#This Row],[eGFR判定]],グラフ用②[[#This Row],[尿検査判定]])</f>
        <v>3</v>
      </c>
      <c r="AH14" s="1" t="str">
        <f>IF(グラフ用②[[#This Row],[最終判定①]]="","",IF(グラフ用②[[#This Row],[最終判定①]]=1,"第1期(腎症前期)",IF(グラフ用②[[#This Row],[最終判定①]]=2,"第2期(早期腎症期)",IF(グラフ用②[[#This Row],[最終判定①]]=3,"第3期(顕性腎症期)","第4期(腎不全期)"))))</f>
        <v>第3期(顕性腎症期)</v>
      </c>
      <c r="AI14" s="1"/>
      <c r="AK14" t="s">
        <v>103</v>
      </c>
      <c r="AP14" s="54" t="s">
        <v>111</v>
      </c>
      <c r="AX14">
        <v>4</v>
      </c>
      <c r="AY14" s="39">
        <f ca="1">IF(グラフ用③[[#This Row],[番号]]=COUNT(グラフ用①[年月日])+1,介入日[最終＋3年],グラフ用①[[#This Row],[年月日]])</f>
        <v>43221</v>
      </c>
      <c r="AZ14">
        <f ca="1">IF(グラフ用③[[#This Row],[年月日]]=介入日[最終＋3年],NA(),IF(グラフ用①[[#This Row],[年月日]]="","",IF(グラフ用①[[#This Row],[年月日]]&lt;=介入日[年月日合成],グラフ用①[[#This Row],[eGFR]],NA())))</f>
        <v>44</v>
      </c>
      <c r="BA14" t="e">
        <f ca="1">IF(グラフ用③[[#This Row],[年月日]]=介入日[最終＋3年],NA(),IF(グラフ用①[[#This Row],[年月日]]="","",IF(グラフ用①[[#This Row],[年月日]]&gt;介入日[年月日合成],グラフ用①[[#This Row],[eGFR]],NA())))</f>
        <v>#N/A</v>
      </c>
      <c r="BB14" s="43">
        <f ca="1">IFERROR(IF(グラフ用③[[#This Row],[番号]]=COUNT(グラフ用①[年月日])+1,前パラメーター[最終+3年後予測値]-前パラメーター[t(N−2,α/2)]*前パラメーター[残差のSE],介入前後計算[[#This Row],[A予測]]-前パラメーター[t(N−2,α/2)]*前パラメーター[残差のSE]),"")</f>
        <v>37.240884385480221</v>
      </c>
      <c r="BC14" s="43">
        <f ca="1">IFERROR(IF(グラフ用③[[#This Row],[番号]]=COUNT(グラフ用①[年月日])+1,前パラメーター[最終+3年後予測値]+前パラメーター[t(N−2,α/2)]*前パラメーター[残差のSE],介入前後計算[[#This Row],[A予測]]+前パラメーター[t(N−2,α/2)]*前パラメーター[残差のSE]),"")</f>
        <v>52.018372270642494</v>
      </c>
      <c r="BD14" s="43">
        <f ca="1">IFERROR(IF(グラフ用③[[#This Row],[番号]]=COUNT(グラフ用①[年月日])+1,後パラメーター[最終+3年後予測値]-後パラメーター[t(N−2,α/2)]*後パラメーター[残差のSE],介入前後計算[[#This Row],[B予測]]-後パラメーター[t(N−2,α/2)]*後パラメーター[残差のSE]),"")</f>
        <v>19.590728814935702</v>
      </c>
      <c r="BE14" s="43">
        <f ca="1">IFERROR(IF(グラフ用③[[#This Row],[番号]]=COUNT(グラフ用①[年月日])+1,後パラメーター[最終+3年後予測値]+後パラメーター[t(N−2,α/2)]*後パラメーター[残差のSE],介入前後計算[[#This Row],[B予測]]+後パラメーター[t(N−2,α/2)]*後パラメーター[残差のSE]),"")</f>
        <v>49.319606764312525</v>
      </c>
      <c r="BI14">
        <v>4</v>
      </c>
      <c r="BJ14" s="39">
        <f>グラフ用①[[#This Row],[年月日]]</f>
        <v>43221</v>
      </c>
      <c r="BK14">
        <f>IF(介入前後計算[[#This Row],[年月日]]="","",IF(グラフ用①[[#This Row],[年月日]]&lt;=介入日[年月日合成],グラフ用①[[#This Row],[eGFR]],""))</f>
        <v>44</v>
      </c>
      <c r="BL14" t="str">
        <f>IF(介入前後計算[[#This Row],[年月日]]="","",IF(グラフ用①[[#This Row],[年月日]]&gt;介入日[年月日合成],グラフ用①[[#This Row],[eGFR]],""))</f>
        <v/>
      </c>
      <c r="BM14">
        <f ca="1">IFERROR(介入前後計算[[#This Row],[年月日]]*前パラメーター[傾き]+前パラメーター[切片],"")</f>
        <v>44.629628328061358</v>
      </c>
      <c r="BN14">
        <f ca="1">IFERROR(介入前後計算[[#This Row],[年月日]]*後パラメーター[傾き]+後パラメーター[切片],"")</f>
        <v>34.455167789624113</v>
      </c>
      <c r="BO14" s="40">
        <f ca="1">IF(介入前後計算[[#This Row],[A_eGFR]]="","",-介入前後計算[[#This Row],[A_eGFR]]+介入前後計算[[#This Row],[A予測]])</f>
        <v>0.62962832806135793</v>
      </c>
      <c r="BP14" s="40" t="str">
        <f>IF(介入前後計算[[#This Row],[B_eGFR]]="","",-介入前後計算[[#This Row],[B_eGFR]]+介入前後計算[[#This Row],[B予測]])</f>
        <v/>
      </c>
      <c r="BQ14" s="39">
        <f>IF(介入前後計算[[#This Row],[年月日]]="","",IF(グラフ用①[[#This Row],[年月日]]&lt;=介入日[年月日合成],グラフ用①[年月日],""))</f>
        <v>43221</v>
      </c>
      <c r="BR14" s="39" t="str">
        <f>IF(介入前後計算[[#This Row],[年月日]]="","",IF(グラフ用①[[#This Row],[年月日]]&gt;介入日[年月日合成],グラフ用①[年月日],""))</f>
        <v/>
      </c>
    </row>
    <row r="15" spans="2:70" x14ac:dyDescent="0.45">
      <c r="B15" s="1">
        <v>5</v>
      </c>
      <c r="C15" s="1" t="str">
        <f>IF(OR(入力1[[#This Row],[元号]]="",入力1[[#This Row],[和暦年]]=""),"",入力1[[#This Row],[元号]]&amp;入力1[[#This Row],[和暦年]]&amp;"年")</f>
        <v/>
      </c>
      <c r="D15" s="1" t="str">
        <f>IF(暦調整[[#This Row],[元号和暦年]]&lt;&gt;"","",IF(入力1[[#This Row],[（西暦年）]]&lt;&gt;"",入力1[[#This Row],[（西暦年）]]&amp;"年",""))</f>
        <v>2019年</v>
      </c>
      <c r="E15" s="1" t="str">
        <f>IF(AND(暦調整[[#This Row],[元号和暦年]]="",暦調整[[#This Row],[西暦年（再掲）]]=""),"",IF(暦調整[[#This Row],[元号和暦年]]&lt;&gt;"",暦調整[元号和暦年],暦調整[西暦年（再掲）]))</f>
        <v>2019年</v>
      </c>
      <c r="F15" s="3">
        <f>IF(暦調整[[#This Row],[年]]="","",DATEVALUE(暦調整[[#This Row],[年]]&amp;IF(入力1[[#This Row],[月]]="","1月",入力1[[#This Row],[月]]&amp;"月")&amp;IF(入力1[[#This Row],[日]]="","1日",入力1[[#This Row],[日]]&amp;"日")))</f>
        <v>43525</v>
      </c>
      <c r="G15" s="27">
        <f>IF(入力1[[#This Row],[eGFR]]="","",入力1[eGFR])</f>
        <v>35</v>
      </c>
      <c r="H15" s="27" t="str">
        <f>IF(入力1[[#This Row],[尿蛋白定性]]="","",入力1[尿蛋白定性])</f>
        <v>±</v>
      </c>
      <c r="K15" s="1">
        <v>5</v>
      </c>
      <c r="L15" s="3">
        <f>IFERROR(SMALL(暦調整[年月日合成],上詰昇順①[[#This Row],[番号]]),"")</f>
        <v>43525</v>
      </c>
      <c r="M15" s="1">
        <f>IFERROR(VLOOKUP(上詰昇順①[[#This Row],[年月日]],暦調整[[年月日合成]:[尿定性（再掲）]],2,FALSE),"")</f>
        <v>35</v>
      </c>
      <c r="N15" s="1" t="str">
        <f>IFERROR(VLOOKUP(上詰昇順①[[#This Row],[年月日]],暦調整[[年月日合成]:[尿定性（再掲）]],3,FALSE),"")</f>
        <v>±</v>
      </c>
      <c r="Q15" s="1">
        <v>5</v>
      </c>
      <c r="R15" s="28">
        <f>IF(COUNTBLANK(暦調整[[#This Row],[eGFR（再掲）]:[尿定性（再掲）]])=0,暦調整[[#This Row],[年月日合成]],"")</f>
        <v>43525</v>
      </c>
      <c r="S15" s="28">
        <f>IFERROR(SMALL(上詰昇順②[判定可能年月日],上詰昇順②[[#This Row],[番号]]),"")</f>
        <v>43525</v>
      </c>
      <c r="T15">
        <f>IFERROR(VLOOKUP(上詰昇順②[[#This Row],[年月日]],暦調整[[年月日合成]:[尿定性（再掲）]],2,FALSE),"")</f>
        <v>35</v>
      </c>
      <c r="U15" t="str">
        <f>IFERROR(VLOOKUP(上詰昇順②[[#This Row],[年月日]],暦調整[[年月日合成]:[尿定性（再掲）]],3,FALSE),"")</f>
        <v>±</v>
      </c>
      <c r="X15" s="1">
        <v>5</v>
      </c>
      <c r="Y15" s="3">
        <f>上詰昇順①[年月日]</f>
        <v>43525</v>
      </c>
      <c r="Z15" s="1">
        <f>上詰昇順①[対応eGFR]</f>
        <v>35</v>
      </c>
      <c r="AC15" s="1">
        <v>5</v>
      </c>
      <c r="AD15" s="3">
        <f>上詰昇順②[[#This Row],[年月日]]</f>
        <v>43525</v>
      </c>
      <c r="AE15" s="1" t="str">
        <f>IF(上詰昇順②[対応eGFR]&lt;30,4,"")</f>
        <v/>
      </c>
      <c r="AF15" s="1">
        <f>IF(上詰昇順②[対応尿定性]="-",1,IF(上詰昇順②[対応尿定性]="±",2,IF(上詰昇順②[対応尿定性]="","",3)))</f>
        <v>2</v>
      </c>
      <c r="AG15" s="1">
        <f>IF(グラフ用②[[#This Row],[eGFR判定]]&lt;&gt;"",グラフ用②[[#This Row],[eGFR判定]],グラフ用②[[#This Row],[尿検査判定]])</f>
        <v>2</v>
      </c>
      <c r="AH15" s="1" t="str">
        <f>IF(グラフ用②[[#This Row],[最終判定①]]="","",IF(グラフ用②[[#This Row],[最終判定①]]=1,"第1期(腎症前期)",IF(グラフ用②[[#This Row],[最終判定①]]=2,"第2期(早期腎症期)",IF(グラフ用②[[#This Row],[最終判定①]]=3,"第3期(顕性腎症期)","第4期(腎不全期)"))))</f>
        <v>第2期(早期腎症期)</v>
      </c>
      <c r="AI15" s="1"/>
      <c r="AK15" s="1" t="s">
        <v>107</v>
      </c>
      <c r="AL15" s="1" t="s">
        <v>108</v>
      </c>
      <c r="AM15" s="1" t="s">
        <v>109</v>
      </c>
      <c r="AP15" t="s">
        <v>32</v>
      </c>
      <c r="AQ15" t="s">
        <v>36</v>
      </c>
      <c r="AR15" t="s">
        <v>37</v>
      </c>
      <c r="AS15" t="s">
        <v>33</v>
      </c>
      <c r="AT15" t="s">
        <v>34</v>
      </c>
      <c r="AU15" t="s">
        <v>35</v>
      </c>
      <c r="AX15">
        <v>5</v>
      </c>
      <c r="AY15" s="39">
        <f ca="1">IF(グラフ用③[[#This Row],[番号]]=COUNT(グラフ用①[年月日])+1,介入日[最終＋3年],グラフ用①[[#This Row],[年月日]])</f>
        <v>43525</v>
      </c>
      <c r="AZ15" t="e">
        <f ca="1">IF(グラフ用③[[#This Row],[年月日]]=介入日[最終＋3年],NA(),IF(グラフ用①[[#This Row],[年月日]]="","",IF(グラフ用①[[#This Row],[年月日]]&lt;=介入日[年月日合成],グラフ用①[[#This Row],[eGFR]],NA())))</f>
        <v>#N/A</v>
      </c>
      <c r="BA15">
        <f ca="1">IF(グラフ用③[[#This Row],[年月日]]=介入日[最終＋3年],NA(),IF(グラフ用①[[#This Row],[年月日]]="","",IF(グラフ用①[[#This Row],[年月日]]&gt;介入日[年月日合成],グラフ用①[[#This Row],[eGFR]],NA())))</f>
        <v>35</v>
      </c>
      <c r="BB15" s="43">
        <f ca="1">IFERROR(IF(グラフ用③[[#This Row],[番号]]=COUNT(グラフ用①[年月日])+1,前パラメーター[最終+3年後予測値]-前パラメーター[t(N−2,α/2)]*前パラメーター[残差のSE],介入前後計算[[#This Row],[A予測]]-前パラメーター[t(N−2,α/2)]*前パラメーター[残差のSE]),"")</f>
        <v>30.423304663988738</v>
      </c>
      <c r="BC15" s="43">
        <f ca="1">IFERROR(IF(グラフ用③[[#This Row],[番号]]=COUNT(グラフ用①[年月日])+1,前パラメーター[最終+3年後予測値]+前パラメーター[t(N−2,α/2)]*前パラメーター[残差のSE],介入前後計算[[#This Row],[A予測]]+前パラメーター[t(N−2,α/2)]*前パラメーター[残差のSE]),"")</f>
        <v>45.200792549151011</v>
      </c>
      <c r="BD15" s="43">
        <f ca="1">IFERROR(IF(グラフ用③[[#This Row],[番号]]=COUNT(グラフ用①[年月日])+1,後パラメーター[最終+3年後予測値]-後パラメーター[t(N−2,α/2)]*後パラメーター[残差のSE],介入前後計算[[#This Row],[B予測]]-後パラメーター[t(N−2,α/2)]*後パラメーター[残差のSE]),"")</f>
        <v>18.29611669321757</v>
      </c>
      <c r="BE15" s="43">
        <f ca="1">IFERROR(IF(グラフ用③[[#This Row],[番号]]=COUNT(グラフ用①[年月日])+1,後パラメーター[最終+3年後予測値]+後パラメーター[t(N−2,α/2)]*後パラメーター[残差のSE],介入前後計算[[#This Row],[B予測]]+後パラメーター[t(N−2,α/2)]*後パラメーター[残差のSE]),"")</f>
        <v>48.024994642594393</v>
      </c>
      <c r="BI15">
        <v>5</v>
      </c>
      <c r="BJ15" s="39">
        <f>グラフ用①[[#This Row],[年月日]]</f>
        <v>43525</v>
      </c>
      <c r="BK15" t="str">
        <f>IF(介入前後計算[[#This Row],[年月日]]="","",IF(グラフ用①[[#This Row],[年月日]]&lt;=介入日[年月日合成],グラフ用①[[#This Row],[eGFR]],""))</f>
        <v/>
      </c>
      <c r="BL15">
        <f>IF(介入前後計算[[#This Row],[年月日]]="","",IF(グラフ用①[[#This Row],[年月日]]&gt;介入日[年月日合成],グラフ用①[[#This Row],[eGFR]],""))</f>
        <v>35</v>
      </c>
      <c r="BM15">
        <f ca="1">IFERROR(介入前後計算[[#This Row],[年月日]]*前パラメーター[傾き]+前パラメーター[切片],"")</f>
        <v>37.812048606569874</v>
      </c>
      <c r="BN15">
        <f ca="1">IFERROR(介入前後計算[[#This Row],[年月日]]*後パラメーター[傾き]+後パラメーター[切片],"")</f>
        <v>33.160555667905982</v>
      </c>
      <c r="BO15" s="40" t="str">
        <f>IF(介入前後計算[[#This Row],[A_eGFR]]="","",-介入前後計算[[#This Row],[A_eGFR]]+介入前後計算[[#This Row],[A予測]])</f>
        <v/>
      </c>
      <c r="BP15" s="40">
        <f ca="1">IF(介入前後計算[[#This Row],[B_eGFR]]="","",-介入前後計算[[#This Row],[B_eGFR]]+介入前後計算[[#This Row],[B予測]])</f>
        <v>-1.8394443320940184</v>
      </c>
      <c r="BQ15" s="39" t="str">
        <f>IF(介入前後計算[[#This Row],[年月日]]="","",IF(グラフ用①[[#This Row],[年月日]]&lt;=介入日[年月日合成],グラフ用①[年月日],""))</f>
        <v/>
      </c>
      <c r="BR15" s="39">
        <f>IF(介入前後計算[[#This Row],[年月日]]="","",IF(グラフ用①[[#This Row],[年月日]]&gt;介入日[年月日合成],グラフ用①[年月日],""))</f>
        <v>43525</v>
      </c>
    </row>
    <row r="16" spans="2:70" x14ac:dyDescent="0.45">
      <c r="B16" s="1">
        <v>6</v>
      </c>
      <c r="C16" s="1" t="str">
        <f>IF(OR(入力1[[#This Row],[元号]]="",入力1[[#This Row],[和暦年]]=""),"",入力1[[#This Row],[元号]]&amp;入力1[[#This Row],[和暦年]]&amp;"年")</f>
        <v/>
      </c>
      <c r="D16" s="1" t="str">
        <f>IF(暦調整[[#This Row],[元号和暦年]]&lt;&gt;"","",IF(入力1[[#This Row],[（西暦年）]]&lt;&gt;"",入力1[[#This Row],[（西暦年）]]&amp;"年",""))</f>
        <v>2020年</v>
      </c>
      <c r="E16" s="1" t="str">
        <f>IF(AND(暦調整[[#This Row],[元号和暦年]]="",暦調整[[#This Row],[西暦年（再掲）]]=""),"",IF(暦調整[[#This Row],[元号和暦年]]&lt;&gt;"",暦調整[元号和暦年],暦調整[西暦年（再掲）]))</f>
        <v>2020年</v>
      </c>
      <c r="F16" s="3">
        <f>IF(暦調整[[#This Row],[年]]="","",DATEVALUE(暦調整[[#This Row],[年]]&amp;IF(入力1[[#This Row],[月]]="","1月",入力1[[#This Row],[月]]&amp;"月")&amp;IF(入力1[[#This Row],[日]]="","1日",入力1[[#This Row],[日]]&amp;"日")))</f>
        <v>43983</v>
      </c>
      <c r="G16" s="27">
        <f>IF(入力1[[#This Row],[eGFR]]="","",入力1[eGFR])</f>
        <v>28</v>
      </c>
      <c r="H16" s="27" t="str">
        <f>IF(入力1[[#This Row],[尿蛋白定性]]="","",入力1[尿蛋白定性])</f>
        <v>±</v>
      </c>
      <c r="K16" s="1">
        <v>6</v>
      </c>
      <c r="L16" s="3">
        <f>IFERROR(SMALL(暦調整[年月日合成],上詰昇順①[[#This Row],[番号]]),"")</f>
        <v>43983</v>
      </c>
      <c r="M16" s="1">
        <f>IFERROR(VLOOKUP(上詰昇順①[[#This Row],[年月日]],暦調整[[年月日合成]:[尿定性（再掲）]],2,FALSE),"")</f>
        <v>28</v>
      </c>
      <c r="N16" s="1" t="str">
        <f>IFERROR(VLOOKUP(上詰昇順①[[#This Row],[年月日]],暦調整[[年月日合成]:[尿定性（再掲）]],3,FALSE),"")</f>
        <v>±</v>
      </c>
      <c r="Q16" s="1">
        <v>6</v>
      </c>
      <c r="R16" s="28">
        <f>IF(COUNTBLANK(暦調整[[#This Row],[eGFR（再掲）]:[尿定性（再掲）]])=0,暦調整[[#This Row],[年月日合成]],"")</f>
        <v>43983</v>
      </c>
      <c r="S16" s="28">
        <f>IFERROR(SMALL(上詰昇順②[判定可能年月日],上詰昇順②[[#This Row],[番号]]),"")</f>
        <v>43983</v>
      </c>
      <c r="T16">
        <f>IFERROR(VLOOKUP(上詰昇順②[[#This Row],[年月日]],暦調整[[年月日合成]:[尿定性（再掲）]],2,FALSE),"")</f>
        <v>28</v>
      </c>
      <c r="U16" t="str">
        <f>IFERROR(VLOOKUP(上詰昇順②[[#This Row],[年月日]],暦調整[[年月日合成]:[尿定性（再掲）]],3,FALSE),"")</f>
        <v>±</v>
      </c>
      <c r="X16" s="1">
        <v>6</v>
      </c>
      <c r="Y16" s="3">
        <f>上詰昇順①[年月日]</f>
        <v>43983</v>
      </c>
      <c r="Z16" s="1">
        <f>上詰昇順①[対応eGFR]</f>
        <v>28</v>
      </c>
      <c r="AC16" s="1">
        <v>6</v>
      </c>
      <c r="AD16" s="3">
        <f>上詰昇順②[[#This Row],[年月日]]</f>
        <v>43983</v>
      </c>
      <c r="AE16" s="1">
        <f>IF(上詰昇順②[対応eGFR]&lt;30,4,"")</f>
        <v>4</v>
      </c>
      <c r="AF16" s="1">
        <f>IF(上詰昇順②[対応尿定性]="-",1,IF(上詰昇順②[対応尿定性]="±",2,IF(上詰昇順②[対応尿定性]="","",3)))</f>
        <v>2</v>
      </c>
      <c r="AG16" s="1">
        <f>IF(グラフ用②[[#This Row],[eGFR判定]]&lt;&gt;"",グラフ用②[[#This Row],[eGFR判定]],グラフ用②[[#This Row],[尿検査判定]])</f>
        <v>4</v>
      </c>
      <c r="AH16" s="1" t="str">
        <f>IF(グラフ用②[[#This Row],[最終判定①]]="","",IF(グラフ用②[[#This Row],[最終判定①]]=1,"第1期(腎症前期)",IF(グラフ用②[[#This Row],[最終判定①]]=2,"第2期(早期腎症期)",IF(グラフ用②[[#This Row],[最終判定①]]=3,"第3期(顕性腎症期)","第4期(腎不全期)"))))</f>
        <v>第4期(腎不全期)</v>
      </c>
      <c r="AI16" s="1"/>
      <c r="AK16" s="1">
        <f ca="1">VLOOKUP(MAX(グラフ用①[年月日]),グラフ用①[[年月日]:[eGFR]],2,FALSE)</f>
        <v>29</v>
      </c>
      <c r="AL16" s="1">
        <f ca="1">IFERROR(VLOOKUP(LARGE(グラフ用①[年月日],2),グラフ用①[[年月日]:[eGFR]],2,FALSE),"")</f>
        <v>30</v>
      </c>
      <c r="AM16" s="1">
        <f ca="1">VLOOKUP(MIN(グラフ用①[年月日]),グラフ用①[[年月日]:[eGFR]],2,FALSE)</f>
        <v>70</v>
      </c>
      <c r="AP16">
        <f ca="1">IF(前パラメーター[傾き]="","",前パラメーター[傾き]*365)</f>
        <v>-8.1855809156065682</v>
      </c>
      <c r="AQ16">
        <f ca="1">IFERROR((前期eGFR整理[最新]-前期eGFR整理[1回前])/前期eGFR整理[1回前]/(ABS(前期日時整理[最新]-前期日時整理[1回前])/365),"")</f>
        <v>-0.18481012658227847</v>
      </c>
      <c r="AR16">
        <f ca="1">IFERROR((前期eGFR整理[最新]-前期eGFR整理[最古])/前期eGFR整理[最古]/(ABS(前期日時整理[最新]-前期日時整理[最古])/365),"")</f>
        <v>-0.12040091347373763</v>
      </c>
      <c r="AS16">
        <f ca="1">IFERROR(前パラメーター[最終+3年後予測値],"")</f>
        <v>-13.387078051867888</v>
      </c>
      <c r="AT16">
        <f ca="1">IFERROR((30-前パラメーター[切片])/前パラメーター[傾き],"")</f>
        <v>43873.343968595014</v>
      </c>
      <c r="AU16">
        <f ca="1">IFERROR((10-前パラメーター[切片])/前パラメーター[傾き],"")</f>
        <v>44765.156055637228</v>
      </c>
      <c r="AX16">
        <v>6</v>
      </c>
      <c r="AY16" s="39">
        <f ca="1">IF(グラフ用③[[#This Row],[番号]]=COUNT(グラフ用①[年月日])+1,介入日[最終＋3年],グラフ用①[[#This Row],[年月日]])</f>
        <v>43983</v>
      </c>
      <c r="AZ16" t="e">
        <f ca="1">IF(グラフ用③[[#This Row],[年月日]]=介入日[最終＋3年],NA(),IF(グラフ用①[[#This Row],[年月日]]="","",IF(グラフ用①[[#This Row],[年月日]]&lt;=介入日[年月日合成],グラフ用①[[#This Row],[eGFR]],NA())))</f>
        <v>#N/A</v>
      </c>
      <c r="BA16">
        <f ca="1">IF(グラフ用③[[#This Row],[年月日]]=介入日[最終＋3年],NA(),IF(グラフ用①[[#This Row],[年月日]]="","",IF(グラフ用①[[#This Row],[年月日]]&gt;介入日[年月日合成],グラフ用①[[#This Row],[eGFR]],NA())))</f>
        <v>28</v>
      </c>
      <c r="BB16" s="43">
        <f ca="1">IFERROR(IF(グラフ用③[[#This Row],[番号]]=COUNT(グラフ用①[年月日])+1,前パラメーター[最終+3年後予測値]-前パラメーター[t(N−2,α/2)]*前パラメーター[残差のSE],介入前後計算[[#This Row],[A予測]]-前パラメーター[t(N−2,α/2)]*前パラメーター[残差のSE]),"")</f>
        <v>20.152082583583756</v>
      </c>
      <c r="BC16" s="43">
        <f ca="1">IFERROR(IF(グラフ用③[[#This Row],[番号]]=COUNT(グラフ用①[年月日])+1,前パラメーター[最終+3年後予測値]+前パラメーター[t(N−2,α/2)]*前パラメーター[残差のSE],介入前後計算[[#This Row],[A予測]]+前パラメーター[t(N−2,α/2)]*前パラメーター[残差のSE]),"")</f>
        <v>34.929570468746029</v>
      </c>
      <c r="BD16" s="43">
        <f ca="1">IFERROR(IF(グラフ用③[[#This Row],[番号]]=COUNT(グラフ用①[年月日])+1,後パラメーター[最終+3年後予測値]-後パラメーター[t(N−2,α/2)]*後パラメーター[残差のSE],介入前後計算[[#This Row],[B予測]]-後パラメーター[t(N−2,α/2)]*後パラメーター[残差のSE]),"")</f>
        <v>16.34568132562903</v>
      </c>
      <c r="BE16" s="43">
        <f ca="1">IFERROR(IF(グラフ用③[[#This Row],[番号]]=COUNT(グラフ用①[年月日])+1,後パラメーター[最終+3年後予測値]+後パラメーター[t(N−2,α/2)]*後パラメーター[残差のSE],介入前後計算[[#This Row],[B予測]]+後パラメーター[t(N−2,α/2)]*後パラメーター[残差のSE]),"")</f>
        <v>46.074559275005853</v>
      </c>
      <c r="BI16">
        <v>6</v>
      </c>
      <c r="BJ16" s="39">
        <f>グラフ用①[[#This Row],[年月日]]</f>
        <v>43983</v>
      </c>
      <c r="BK16" t="str">
        <f>IF(介入前後計算[[#This Row],[年月日]]="","",IF(グラフ用①[[#This Row],[年月日]]&lt;=介入日[年月日合成],グラフ用①[[#This Row],[eGFR]],""))</f>
        <v/>
      </c>
      <c r="BL16">
        <f>IF(介入前後計算[[#This Row],[年月日]]="","",IF(グラフ用①[[#This Row],[年月日]]&gt;介入日[年月日合成],グラフ用①[[#This Row],[eGFR]],""))</f>
        <v>28</v>
      </c>
      <c r="BM16">
        <f ca="1">IFERROR(介入前後計算[[#This Row],[年月日]]*前パラメーター[傾き]+前パラメーター[切片],"")</f>
        <v>27.540826526164892</v>
      </c>
      <c r="BN16">
        <f ca="1">IFERROR(介入前後計算[[#This Row],[年月日]]*後パラメーター[傾き]+後パラメーター[切片],"")</f>
        <v>31.210120300317442</v>
      </c>
      <c r="BO16" s="40" t="str">
        <f>IF(介入前後計算[[#This Row],[A_eGFR]]="","",-介入前後計算[[#This Row],[A_eGFR]]+介入前後計算[[#This Row],[A予測]])</f>
        <v/>
      </c>
      <c r="BP16" s="40">
        <f ca="1">IF(介入前後計算[[#This Row],[B_eGFR]]="","",-介入前後計算[[#This Row],[B_eGFR]]+介入前後計算[[#This Row],[B予測]])</f>
        <v>3.2101203003174419</v>
      </c>
      <c r="BQ16" s="39" t="str">
        <f>IF(介入前後計算[[#This Row],[年月日]]="","",IF(グラフ用①[[#This Row],[年月日]]&lt;=介入日[年月日合成],グラフ用①[年月日],""))</f>
        <v/>
      </c>
      <c r="BR16" s="39">
        <f>IF(介入前後計算[[#This Row],[年月日]]="","",IF(グラフ用①[[#This Row],[年月日]]&gt;介入日[年月日合成],グラフ用①[年月日],""))</f>
        <v>43983</v>
      </c>
    </row>
    <row r="17" spans="2:70" x14ac:dyDescent="0.45">
      <c r="B17" s="1">
        <v>7</v>
      </c>
      <c r="C17" s="1" t="str">
        <f>IF(OR(入力1[[#This Row],[元号]]="",入力1[[#This Row],[和暦年]]=""),"",入力1[[#This Row],[元号]]&amp;入力1[[#This Row],[和暦年]]&amp;"年")</f>
        <v/>
      </c>
      <c r="D17" s="1" t="str">
        <f>IF(暦調整[[#This Row],[元号和暦年]]&lt;&gt;"","",IF(入力1[[#This Row],[（西暦年）]]&lt;&gt;"",入力1[[#This Row],[（西暦年）]]&amp;"年",""))</f>
        <v>2021年</v>
      </c>
      <c r="E17" s="1" t="str">
        <f>IF(AND(暦調整[[#This Row],[元号和暦年]]="",暦調整[[#This Row],[西暦年（再掲）]]=""),"",IF(暦調整[[#This Row],[元号和暦年]]&lt;&gt;"",暦調整[元号和暦年],暦調整[西暦年（再掲）]))</f>
        <v>2021年</v>
      </c>
      <c r="F17" s="3">
        <f>IF(暦調整[[#This Row],[年]]="","",DATEVALUE(暦調整[[#This Row],[年]]&amp;IF(入力1[[#This Row],[月]]="","1月",入力1[[#This Row],[月]]&amp;"月")&amp;IF(入力1[[#This Row],[日]]="","1日",入力1[[#This Row],[日]]&amp;"日")))</f>
        <v>44378</v>
      </c>
      <c r="G17" s="27">
        <f>IF(入力1[[#This Row],[eGFR]]="","",入力1[eGFR])</f>
        <v>30</v>
      </c>
      <c r="H17" s="27" t="str">
        <f>IF(入力1[[#This Row],[尿蛋白定性]]="","",入力1[尿蛋白定性])</f>
        <v>±</v>
      </c>
      <c r="K17" s="1">
        <v>7</v>
      </c>
      <c r="L17" s="3">
        <f>IFERROR(SMALL(暦調整[年月日合成],上詰昇順①[[#This Row],[番号]]),"")</f>
        <v>44378</v>
      </c>
      <c r="M17" s="1">
        <f>IFERROR(VLOOKUP(上詰昇順①[[#This Row],[年月日]],暦調整[[年月日合成]:[尿定性（再掲）]],2,FALSE),"")</f>
        <v>30</v>
      </c>
      <c r="N17" s="1" t="str">
        <f>IFERROR(VLOOKUP(上詰昇順①[[#This Row],[年月日]],暦調整[[年月日合成]:[尿定性（再掲）]],3,FALSE),"")</f>
        <v>±</v>
      </c>
      <c r="Q17" s="1">
        <v>7</v>
      </c>
      <c r="R17" s="28">
        <f>IF(COUNTBLANK(暦調整[[#This Row],[eGFR（再掲）]:[尿定性（再掲）]])=0,暦調整[[#This Row],[年月日合成]],"")</f>
        <v>44378</v>
      </c>
      <c r="S17" s="28">
        <f>IFERROR(SMALL(上詰昇順②[判定可能年月日],上詰昇順②[[#This Row],[番号]]),"")</f>
        <v>44378</v>
      </c>
      <c r="T17">
        <f>IFERROR(VLOOKUP(上詰昇順②[[#This Row],[年月日]],暦調整[[年月日合成]:[尿定性（再掲）]],2,FALSE),"")</f>
        <v>30</v>
      </c>
      <c r="U17" t="str">
        <f>IFERROR(VLOOKUP(上詰昇順②[[#This Row],[年月日]],暦調整[[年月日合成]:[尿定性（再掲）]],3,FALSE),"")</f>
        <v>±</v>
      </c>
      <c r="X17" s="1">
        <v>7</v>
      </c>
      <c r="Y17" s="3">
        <f>上詰昇順①[年月日]</f>
        <v>44378</v>
      </c>
      <c r="Z17" s="1">
        <f>上詰昇順①[対応eGFR]</f>
        <v>30</v>
      </c>
      <c r="AC17" s="1">
        <v>7</v>
      </c>
      <c r="AD17" s="3">
        <f>上詰昇順②[[#This Row],[年月日]]</f>
        <v>44378</v>
      </c>
      <c r="AE17" s="1" t="str">
        <f>IF(上詰昇順②[対応eGFR]&lt;30,4,"")</f>
        <v/>
      </c>
      <c r="AF17" s="1">
        <f>IF(上詰昇順②[対応尿定性]="-",1,IF(上詰昇順②[対応尿定性]="±",2,IF(上詰昇順②[対応尿定性]="","",3)))</f>
        <v>2</v>
      </c>
      <c r="AG17" s="1">
        <f>IF(グラフ用②[[#This Row],[eGFR判定]]&lt;&gt;"",グラフ用②[[#This Row],[eGFR判定]],グラフ用②[[#This Row],[尿検査判定]])</f>
        <v>2</v>
      </c>
      <c r="AH17" s="1" t="str">
        <f>IF(グラフ用②[[#This Row],[最終判定①]]="","",IF(グラフ用②[[#This Row],[最終判定①]]=1,"第1期(腎症前期)",IF(グラフ用②[[#This Row],[最終判定①]]=2,"第2期(早期腎症期)",IF(グラフ用②[[#This Row],[最終判定①]]=3,"第3期(顕性腎症期)","第4期(腎不全期)"))))</f>
        <v>第2期(早期腎症期)</v>
      </c>
      <c r="AI17" s="1"/>
      <c r="AX17">
        <v>7</v>
      </c>
      <c r="AY17" s="39">
        <f ca="1">IF(グラフ用③[[#This Row],[番号]]=COUNT(グラフ用①[年月日])+1,介入日[最終＋3年],グラフ用①[[#This Row],[年月日]])</f>
        <v>44378</v>
      </c>
      <c r="AZ17" t="e">
        <f ca="1">IF(グラフ用③[[#This Row],[年月日]]=介入日[最終＋3年],NA(),IF(グラフ用①[[#This Row],[年月日]]="","",IF(グラフ用①[[#This Row],[年月日]]&lt;=介入日[年月日合成],グラフ用①[[#This Row],[eGFR]],NA())))</f>
        <v>#N/A</v>
      </c>
      <c r="BA17">
        <f ca="1">IF(グラフ用③[[#This Row],[年月日]]=介入日[最終＋3年],NA(),IF(グラフ用①[[#This Row],[年月日]]="","",IF(グラフ用①[[#This Row],[年月日]]&gt;介入日[年月日合成],グラフ用①[[#This Row],[eGFR]],NA())))</f>
        <v>30</v>
      </c>
      <c r="BB17" s="43">
        <f ca="1">IFERROR(IF(グラフ用③[[#This Row],[番号]]=COUNT(グラフ用①[年月日])+1,前パラメーター[最終+3年後予測値]-前パラメーター[t(N−2,α/2)]*前パラメーター[残差のSE],介入前後計算[[#This Row],[A予測]]-前パラメーター[t(N−2,α/2)]*前パラメーター[残差のSE]),"")</f>
        <v>11.293714195461625</v>
      </c>
      <c r="BC17" s="43">
        <f ca="1">IFERROR(IF(グラフ用③[[#This Row],[番号]]=COUNT(グラフ用①[年月日])+1,前パラメーター[最終+3年後予測値]+前パラメーター[t(N−2,α/2)]*前パラメーター[残差のSE],介入前後計算[[#This Row],[A予測]]+前パラメーター[t(N−2,α/2)]*前パラメーター[残差のSE]),"")</f>
        <v>26.071202080623898</v>
      </c>
      <c r="BD17" s="43">
        <f ca="1">IFERROR(IF(グラフ用③[[#This Row],[番号]]=COUNT(グラフ用①[年月日])+1,後パラメーター[最終+3年後予測値]-後パラメーター[t(N−2,α/2)]*後パラメーター[残差のSE],介入前後計算[[#This Row],[B予測]]-後パラメーター[t(N−2,α/2)]*後パラメーター[残差のSE]),"")</f>
        <v>14.663537285896536</v>
      </c>
      <c r="BE17" s="43">
        <f ca="1">IFERROR(IF(グラフ用③[[#This Row],[番号]]=COUNT(グラフ用①[年月日])+1,後パラメーター[最終+3年後予測値]+後パラメーター[t(N−2,α/2)]*後パラメーター[残差のSE],介入前後計算[[#This Row],[B予測]]+後パラメーター[t(N−2,α/2)]*後パラメーター[残差のSE]),"")</f>
        <v>44.392415235273361</v>
      </c>
      <c r="BI17">
        <v>7</v>
      </c>
      <c r="BJ17" s="39">
        <f>グラフ用①[[#This Row],[年月日]]</f>
        <v>44378</v>
      </c>
      <c r="BK17" t="str">
        <f>IF(介入前後計算[[#This Row],[年月日]]="","",IF(グラフ用①[[#This Row],[年月日]]&lt;=介入日[年月日合成],グラフ用①[[#This Row],[eGFR]],""))</f>
        <v/>
      </c>
      <c r="BL17">
        <f>IF(介入前後計算[[#This Row],[年月日]]="","",IF(グラフ用①[[#This Row],[年月日]]&gt;介入日[年月日合成],グラフ用①[[#This Row],[eGFR]],""))</f>
        <v>30</v>
      </c>
      <c r="BM17">
        <f ca="1">IFERROR(介入前後計算[[#This Row],[年月日]]*前パラメーター[傾き]+前パラメーター[切片],"")</f>
        <v>18.682458138042762</v>
      </c>
      <c r="BN17">
        <f ca="1">IFERROR(介入前後計算[[#This Row],[年月日]]*後パラメーター[傾き]+後パラメーター[切片],"")</f>
        <v>29.52797626058495</v>
      </c>
      <c r="BO17" s="40" t="str">
        <f>IF(介入前後計算[[#This Row],[A_eGFR]]="","",-介入前後計算[[#This Row],[A_eGFR]]+介入前後計算[[#This Row],[A予測]])</f>
        <v/>
      </c>
      <c r="BP17" s="40">
        <f ca="1">IF(介入前後計算[[#This Row],[B_eGFR]]="","",-介入前後計算[[#This Row],[B_eGFR]]+介入前後計算[[#This Row],[B予測]])</f>
        <v>-0.47202373941505016</v>
      </c>
      <c r="BQ17" s="39" t="str">
        <f>IF(介入前後計算[[#This Row],[年月日]]="","",IF(グラフ用①[[#This Row],[年月日]]&lt;=介入日[年月日合成],グラフ用①[年月日],""))</f>
        <v/>
      </c>
      <c r="BR17" s="39">
        <f>IF(介入前後計算[[#This Row],[年月日]]="","",IF(グラフ用①[[#This Row],[年月日]]&gt;介入日[年月日合成],グラフ用①[年月日],""))</f>
        <v>44378</v>
      </c>
    </row>
    <row r="18" spans="2:70" x14ac:dyDescent="0.45">
      <c r="B18" s="1">
        <v>8</v>
      </c>
      <c r="C18" s="1" t="str">
        <f>IF(OR(入力1[[#This Row],[元号]]="",入力1[[#This Row],[和暦年]]=""),"",入力1[[#This Row],[元号]]&amp;入力1[[#This Row],[和暦年]]&amp;"年")</f>
        <v/>
      </c>
      <c r="D18" s="1" t="str">
        <f>IF(暦調整[[#This Row],[元号和暦年]]&lt;&gt;"","",IF(入力1[[#This Row],[（西暦年）]]&lt;&gt;"",入力1[[#This Row],[（西暦年）]]&amp;"年",""))</f>
        <v>2022年</v>
      </c>
      <c r="E18" s="1" t="str">
        <f>IF(AND(暦調整[[#This Row],[元号和暦年]]="",暦調整[[#This Row],[西暦年（再掲）]]=""),"",IF(暦調整[[#This Row],[元号和暦年]]&lt;&gt;"",暦調整[元号和暦年],暦調整[西暦年（再掲）]))</f>
        <v>2022年</v>
      </c>
      <c r="F18" s="3">
        <f>IF(暦調整[[#This Row],[年]]="","",DATEVALUE(暦調整[[#This Row],[年]]&amp;IF(入力1[[#This Row],[月]]="","1月",入力1[[#This Row],[月]]&amp;"月")&amp;IF(入力1[[#This Row],[日]]="","1日",入力1[[#This Row],[日]]&amp;"日")))</f>
        <v>44713</v>
      </c>
      <c r="G18" s="27">
        <f>IF(入力1[[#This Row],[eGFR]]="","",入力1[eGFR])</f>
        <v>29</v>
      </c>
      <c r="H18" s="27" t="str">
        <f>IF(入力1[[#This Row],[尿蛋白定性]]="","",入力1[尿蛋白定性])</f>
        <v>-</v>
      </c>
      <c r="K18" s="1">
        <v>8</v>
      </c>
      <c r="L18" s="3">
        <f>IFERROR(SMALL(暦調整[年月日合成],上詰昇順①[[#This Row],[番号]]),"")</f>
        <v>44713</v>
      </c>
      <c r="M18" s="1">
        <f>IFERROR(VLOOKUP(上詰昇順①[[#This Row],[年月日]],暦調整[[年月日合成]:[尿定性（再掲）]],2,FALSE),"")</f>
        <v>29</v>
      </c>
      <c r="N18" s="1" t="str">
        <f>IFERROR(VLOOKUP(上詰昇順①[[#This Row],[年月日]],暦調整[[年月日合成]:[尿定性（再掲）]],3,FALSE),"")</f>
        <v>-</v>
      </c>
      <c r="Q18" s="1">
        <v>8</v>
      </c>
      <c r="R18" s="28">
        <f>IF(COUNTBLANK(暦調整[[#This Row],[eGFR（再掲）]:[尿定性（再掲）]])=0,暦調整[[#This Row],[年月日合成]],"")</f>
        <v>44713</v>
      </c>
      <c r="S18" s="28">
        <f>IFERROR(SMALL(上詰昇順②[判定可能年月日],上詰昇順②[[#This Row],[番号]]),"")</f>
        <v>44713</v>
      </c>
      <c r="T18">
        <f>IFERROR(VLOOKUP(上詰昇順②[[#This Row],[年月日]],暦調整[[年月日合成]:[尿定性（再掲）]],2,FALSE),"")</f>
        <v>29</v>
      </c>
      <c r="U18" t="str">
        <f>IFERROR(VLOOKUP(上詰昇順②[[#This Row],[年月日]],暦調整[[年月日合成]:[尿定性（再掲）]],3,FALSE),"")</f>
        <v>-</v>
      </c>
      <c r="X18" s="1">
        <v>8</v>
      </c>
      <c r="Y18" s="3">
        <f>上詰昇順①[年月日]</f>
        <v>44713</v>
      </c>
      <c r="Z18" s="1">
        <f>上詰昇順①[対応eGFR]</f>
        <v>29</v>
      </c>
      <c r="AC18" s="1">
        <v>8</v>
      </c>
      <c r="AD18" s="3">
        <f>上詰昇順②[[#This Row],[年月日]]</f>
        <v>44713</v>
      </c>
      <c r="AE18" s="1">
        <f>IF(上詰昇順②[対応eGFR]&lt;30,4,"")</f>
        <v>4</v>
      </c>
      <c r="AF18" s="1">
        <f>IF(上詰昇順②[対応尿定性]="-",1,IF(上詰昇順②[対応尿定性]="±",2,IF(上詰昇順②[対応尿定性]="","",3)))</f>
        <v>1</v>
      </c>
      <c r="AG18" s="1">
        <f>IF(グラフ用②[[#This Row],[eGFR判定]]&lt;&gt;"",グラフ用②[[#This Row],[eGFR判定]],グラフ用②[[#This Row],[尿検査判定]])</f>
        <v>4</v>
      </c>
      <c r="AH18" s="1" t="str">
        <f>IF(グラフ用②[[#This Row],[最終判定①]]="","",IF(グラフ用②[[#This Row],[最終判定①]]=1,"第1期(腎症前期)",IF(グラフ用②[[#This Row],[最終判定①]]=2,"第2期(早期腎症期)",IF(グラフ用②[[#This Row],[最終判定①]]=3,"第3期(顕性腎症期)","第4期(腎不全期)"))))</f>
        <v>第4期(腎不全期)</v>
      </c>
      <c r="AI18" s="1"/>
      <c r="AX18">
        <v>8</v>
      </c>
      <c r="AY18" s="39">
        <f ca="1">IF(グラフ用③[[#This Row],[番号]]=COUNT(グラフ用①[年月日])+1,介入日[最終＋3年],グラフ用①[[#This Row],[年月日]])</f>
        <v>44713</v>
      </c>
      <c r="AZ18" t="e">
        <f ca="1">IF(グラフ用③[[#This Row],[年月日]]=介入日[最終＋3年],NA(),IF(グラフ用①[[#This Row],[年月日]]="","",IF(グラフ用①[[#This Row],[年月日]]&lt;=介入日[年月日合成],グラフ用①[[#This Row],[eGFR]],NA())))</f>
        <v>#N/A</v>
      </c>
      <c r="BA18">
        <f ca="1">IF(グラフ用③[[#This Row],[年月日]]=介入日[最終＋3年],NA(),IF(グラフ用①[[#This Row],[年月日]]="","",IF(グラフ用①[[#This Row],[年月日]]&gt;介入日[年月日合成],グラフ用①[[#This Row],[eGFR]],NA())))</f>
        <v>29</v>
      </c>
      <c r="BB18" s="43">
        <f ca="1">IFERROR(IF(グラフ用③[[#This Row],[番号]]=COUNT(グラフ用①[年月日])+1,前パラメーター[最終+3年後予測値]-前パラメーター[t(N−2,α/2)]*前パラメーター[残差のSE],介入前後計算[[#This Row],[A予測]]-前パラメーター[t(N−2,α/2)]*前パラメーター[残差のSE]),"")</f>
        <v>3.780920752370597</v>
      </c>
      <c r="BC18" s="43">
        <f ca="1">IFERROR(IF(グラフ用③[[#This Row],[番号]]=COUNT(グラフ用①[年月日])+1,前パラメーター[最終+3年後予測値]+前パラメーター[t(N−2,α/2)]*前パラメーター[残差のSE],介入前後計算[[#This Row],[A予測]]+前パラメーター[t(N−2,α/2)]*前パラメーター[残差のSE]),"")</f>
        <v>18.558408637532871</v>
      </c>
      <c r="BD18" s="43">
        <f ca="1">IFERROR(IF(グラフ用③[[#This Row],[番号]]=COUNT(グラフ用①[年月日])+1,後パラメーター[最終+3年後予測値]-後パラメーター[t(N−2,α/2)]*後パラメーター[残差のSE],介入前後計算[[#This Row],[B予測]]-後パラメーター[t(N−2,α/2)]*後パラメーター[残差のSE]),"")</f>
        <v>13.236908796503185</v>
      </c>
      <c r="BE18" s="43">
        <f ca="1">IFERROR(IF(グラフ用③[[#This Row],[番号]]=COUNT(グラフ用①[年月日])+1,後パラメーター[最終+3年後予測値]+後パラメーター[t(N−2,α/2)]*後パラメーター[残差のSE],介入前後計算[[#This Row],[B予測]]+後パラメーター[t(N−2,α/2)]*後パラメーター[残差のSE]),"")</f>
        <v>42.96578674588001</v>
      </c>
      <c r="BI18">
        <v>8</v>
      </c>
      <c r="BJ18" s="39">
        <f>グラフ用①[[#This Row],[年月日]]</f>
        <v>44713</v>
      </c>
      <c r="BK18" t="str">
        <f>IF(介入前後計算[[#This Row],[年月日]]="","",IF(グラフ用①[[#This Row],[年月日]]&lt;=介入日[年月日合成],グラフ用①[[#This Row],[eGFR]],""))</f>
        <v/>
      </c>
      <c r="BL18">
        <f>IF(介入前後計算[[#This Row],[年月日]]="","",IF(グラフ用①[[#This Row],[年月日]]&gt;介入日[年月日合成],グラフ用①[[#This Row],[eGFR]],""))</f>
        <v>29</v>
      </c>
      <c r="BM18">
        <f ca="1">IFERROR(介入前後計算[[#This Row],[年月日]]*前パラメーター[傾き]+前パラメーター[切片],"")</f>
        <v>11.169664694951734</v>
      </c>
      <c r="BN18">
        <f ca="1">IFERROR(介入前後計算[[#This Row],[年月日]]*後パラメーター[傾き]+後パラメーター[切片],"")</f>
        <v>28.101347771191598</v>
      </c>
      <c r="BO18" s="40" t="str">
        <f>IF(介入前後計算[[#This Row],[A_eGFR]]="","",-介入前後計算[[#This Row],[A_eGFR]]+介入前後計算[[#This Row],[A予測]])</f>
        <v/>
      </c>
      <c r="BP18" s="40">
        <f ca="1">IF(介入前後計算[[#This Row],[B_eGFR]]="","",-介入前後計算[[#This Row],[B_eGFR]]+介入前後計算[[#This Row],[B予測]])</f>
        <v>-0.89865222880840179</v>
      </c>
      <c r="BQ18" s="39" t="str">
        <f>IF(介入前後計算[[#This Row],[年月日]]="","",IF(グラフ用①[[#This Row],[年月日]]&lt;=介入日[年月日合成],グラフ用①[年月日],""))</f>
        <v/>
      </c>
      <c r="BR18" s="39">
        <f>IF(介入前後計算[[#This Row],[年月日]]="","",IF(グラフ用①[[#This Row],[年月日]]&gt;介入日[年月日合成],グラフ用①[年月日],""))</f>
        <v>44713</v>
      </c>
    </row>
    <row r="19" spans="2:70" x14ac:dyDescent="0.45">
      <c r="B19" s="1">
        <v>9</v>
      </c>
      <c r="C19" s="1" t="str">
        <f>IF(OR(入力1[[#This Row],[元号]]="",入力1[[#This Row],[和暦年]]=""),"",入力1[[#This Row],[元号]]&amp;入力1[[#This Row],[和暦年]]&amp;"年")</f>
        <v/>
      </c>
      <c r="D19" s="1" t="str">
        <f>IF(暦調整[[#This Row],[元号和暦年]]&lt;&gt;"","",IF(入力1[[#This Row],[（西暦年）]]&lt;&gt;"",入力1[[#This Row],[（西暦年）]]&amp;"年",""))</f>
        <v/>
      </c>
      <c r="E19" s="1" t="str">
        <f>IF(AND(暦調整[[#This Row],[元号和暦年]]="",暦調整[[#This Row],[西暦年（再掲）]]=""),"",IF(暦調整[[#This Row],[元号和暦年]]&lt;&gt;"",暦調整[元号和暦年],暦調整[西暦年（再掲）]))</f>
        <v/>
      </c>
      <c r="F19" s="3" t="str">
        <f>IF(暦調整[[#This Row],[年]]="","",DATEVALUE(暦調整[[#This Row],[年]]&amp;IF(入力1[[#This Row],[月]]="","1月",入力1[[#This Row],[月]]&amp;"月")&amp;IF(入力1[[#This Row],[日]]="","1日",入力1[[#This Row],[日]]&amp;"日")))</f>
        <v/>
      </c>
      <c r="G19" s="27" t="str">
        <f>IF(入力1[[#This Row],[eGFR]]="","",入力1[eGFR])</f>
        <v/>
      </c>
      <c r="H19" s="27" t="str">
        <f>IF(入力1[[#This Row],[尿蛋白定性]]="","",入力1[尿蛋白定性])</f>
        <v/>
      </c>
      <c r="K19" s="1">
        <v>9</v>
      </c>
      <c r="L19" s="3" t="str">
        <f>IFERROR(SMALL(暦調整[年月日合成],上詰昇順①[[#This Row],[番号]]),"")</f>
        <v/>
      </c>
      <c r="M19" s="1" t="str">
        <f>IFERROR(VLOOKUP(上詰昇順①[[#This Row],[年月日]],暦調整[[年月日合成]:[尿定性（再掲）]],2,FALSE),"")</f>
        <v/>
      </c>
      <c r="N19" s="1" t="str">
        <f>IFERROR(VLOOKUP(上詰昇順①[[#This Row],[年月日]],暦調整[[年月日合成]:[尿定性（再掲）]],3,FALSE),"")</f>
        <v/>
      </c>
      <c r="Q19" s="1">
        <v>9</v>
      </c>
      <c r="R19" s="28" t="str">
        <f>IF(COUNTBLANK(暦調整[[#This Row],[eGFR（再掲）]:[尿定性（再掲）]])=0,暦調整[[#This Row],[年月日合成]],"")</f>
        <v/>
      </c>
      <c r="S19" s="28" t="str">
        <f>IFERROR(SMALL(上詰昇順②[判定可能年月日],上詰昇順②[[#This Row],[番号]]),"")</f>
        <v/>
      </c>
      <c r="T19" t="str">
        <f>IFERROR(VLOOKUP(上詰昇順②[[#This Row],[年月日]],暦調整[[年月日合成]:[尿定性（再掲）]],2,FALSE),"")</f>
        <v/>
      </c>
      <c r="U19" t="str">
        <f>IFERROR(VLOOKUP(上詰昇順②[[#This Row],[年月日]],暦調整[[年月日合成]:[尿定性（再掲）]],3,FALSE),"")</f>
        <v/>
      </c>
      <c r="X19" s="1">
        <v>9</v>
      </c>
      <c r="Y19" s="3" t="str">
        <f>上詰昇順①[年月日]</f>
        <v/>
      </c>
      <c r="Z19" s="1" t="str">
        <f>上詰昇順①[対応eGFR]</f>
        <v/>
      </c>
      <c r="AC19" s="1">
        <v>9</v>
      </c>
      <c r="AD19" s="3" t="str">
        <f>上詰昇順②[[#This Row],[年月日]]</f>
        <v/>
      </c>
      <c r="AE19" s="1" t="str">
        <f>IF(上詰昇順②[対応eGFR]&lt;30,4,"")</f>
        <v/>
      </c>
      <c r="AF19" s="1" t="str">
        <f>IF(上詰昇順②[対応尿定性]="-",1,IF(上詰昇順②[対応尿定性]="±",2,IF(上詰昇順②[対応尿定性]="","",3)))</f>
        <v/>
      </c>
      <c r="AG19" s="1" t="str">
        <f>IF(グラフ用②[[#This Row],[eGFR判定]]&lt;&gt;"",グラフ用②[[#This Row],[eGFR判定]],グラフ用②[[#This Row],[尿検査判定]])</f>
        <v/>
      </c>
      <c r="AH19" s="1" t="str">
        <f>IF(グラフ用②[[#This Row],[最終判定①]]="","",IF(グラフ用②[[#This Row],[最終判定①]]=1,"第1期(腎症前期)",IF(グラフ用②[[#This Row],[最終判定①]]=2,"第2期(早期腎症期)",IF(グラフ用②[[#This Row],[最終判定①]]=3,"第3期(顕性腎症期)","第4期(腎不全期)"))))</f>
        <v/>
      </c>
      <c r="AI19" s="1"/>
      <c r="AK19" t="s">
        <v>104</v>
      </c>
      <c r="AP19" s="54" t="s">
        <v>112</v>
      </c>
      <c r="AX19">
        <v>9</v>
      </c>
      <c r="AY19" s="39">
        <f ca="1">IF(グラフ用③[[#This Row],[番号]]=COUNT(グラフ用①[年月日])+1,介入日[最終＋3年],グラフ用①[[#This Row],[年月日]])</f>
        <v>45808</v>
      </c>
      <c r="AZ19" t="e">
        <f ca="1">IF(グラフ用③[[#This Row],[年月日]]=介入日[最終＋3年],NA(),IF(グラフ用①[[#This Row],[年月日]]="","",IF(グラフ用①[[#This Row],[年月日]]&lt;=介入日[年月日合成],グラフ用①[[#This Row],[eGFR]],NA())))</f>
        <v>#N/A</v>
      </c>
      <c r="BA19" t="e">
        <f ca="1">IF(グラフ用③[[#This Row],[年月日]]=介入日[最終＋3年],NA(),IF(グラフ用①[[#This Row],[年月日]]="","",IF(グラフ用①[[#This Row],[年月日]]&gt;介入日[年月日合成],グラフ用①[[#This Row],[eGFR]],NA())))</f>
        <v>#N/A</v>
      </c>
      <c r="BB19" s="43">
        <f ca="1">IFERROR(IF(グラフ用③[[#This Row],[番号]]=COUNT(グラフ用①[年月日])+1,前パラメーター[最終+3年後予測値]-前パラメーター[t(N−2,α/2)]*前パラメーター[残差のSE],介入前後計算[[#This Row],[A予測]]-前パラメーター[t(N−2,α/2)]*前パラメーター[残差のSE]),"")</f>
        <v>-20.775821994449025</v>
      </c>
      <c r="BC19" s="43">
        <f ca="1">IFERROR(IF(グラフ用③[[#This Row],[番号]]=COUNT(グラフ用①[年月日])+1,前パラメーター[最終+3年後予測値]+前パラメーター[t(N−2,α/2)]*前パラメーター[残差のSE],介入前後計算[[#This Row],[A予測]]+前パラメーター[t(N−2,α/2)]*前パラメーター[残差のSE]),"")</f>
        <v>-5.998334109286751</v>
      </c>
      <c r="BD19" s="43">
        <f ca="1">IFERROR(IF(グラフ用③[[#This Row],[番号]]=COUNT(グラフ用①[年月日])+1,後パラメーター[最終+3年後予測値]-後パラメーター[t(N−2,α/2)]*後パラメーター[残差のSE],介入前後計算[[#This Row],[B予測]]-後パラメーター[t(N−2,α/2)]*後パラメーター[残差のSE]),"")</f>
        <v>8.5737500028144336</v>
      </c>
      <c r="BE19" s="43">
        <f ca="1">IFERROR(IF(グラフ用③[[#This Row],[番号]]=COUNT(グラフ用①[年月日])+1,後パラメーター[最終+3年後予測値]+後パラメーター[t(N−2,α/2)]*後パラメーター[残差のSE],介入前後計算[[#This Row],[B予測]]+後パラメーター[t(N−2,α/2)]*後パラメーター[残差のSE]),"")</f>
        <v>38.302627952191258</v>
      </c>
      <c r="BI19">
        <v>9</v>
      </c>
      <c r="BJ19" s="39" t="str">
        <f>グラフ用①[[#This Row],[年月日]]</f>
        <v/>
      </c>
      <c r="BK19" t="str">
        <f>IF(介入前後計算[[#This Row],[年月日]]="","",IF(グラフ用①[[#This Row],[年月日]]&lt;=介入日[年月日合成],グラフ用①[[#This Row],[eGFR]],""))</f>
        <v/>
      </c>
      <c r="BL19" t="str">
        <f>IF(介入前後計算[[#This Row],[年月日]]="","",IF(グラフ用①[[#This Row],[年月日]]&gt;介入日[年月日合成],グラフ用①[[#This Row],[eGFR]],""))</f>
        <v/>
      </c>
      <c r="BM19" t="str">
        <f ca="1">IFERROR(介入前後計算[[#This Row],[年月日]]*前パラメーター[傾き]+前パラメーター[切片],"")</f>
        <v/>
      </c>
      <c r="BN19" t="str">
        <f ca="1">IFERROR(介入前後計算[[#This Row],[年月日]]*後パラメーター[傾き]+後パラメーター[切片],"")</f>
        <v/>
      </c>
      <c r="BO19" s="40" t="str">
        <f>IF(介入前後計算[[#This Row],[A_eGFR]]="","",-介入前後計算[[#This Row],[A_eGFR]]+介入前後計算[[#This Row],[A予測]])</f>
        <v/>
      </c>
      <c r="BP19" s="40" t="str">
        <f>IF(介入前後計算[[#This Row],[B_eGFR]]="","",-介入前後計算[[#This Row],[B_eGFR]]+介入前後計算[[#This Row],[B予測]])</f>
        <v/>
      </c>
      <c r="BQ19" s="39" t="str">
        <f>IF(介入前後計算[[#This Row],[年月日]]="","",IF(グラフ用①[[#This Row],[年月日]]&lt;=介入日[年月日合成],グラフ用①[年月日],""))</f>
        <v/>
      </c>
      <c r="BR19" s="39" t="str">
        <f>IF(介入前後計算[[#This Row],[年月日]]="","",IF(グラフ用①[[#This Row],[年月日]]&gt;介入日[年月日合成],グラフ用①[年月日],""))</f>
        <v/>
      </c>
    </row>
    <row r="20" spans="2:70" x14ac:dyDescent="0.45">
      <c r="B20" s="1">
        <v>10</v>
      </c>
      <c r="C20" s="1" t="str">
        <f>IF(OR(入力1[[#This Row],[元号]]="",入力1[[#This Row],[和暦年]]=""),"",入力1[[#This Row],[元号]]&amp;入力1[[#This Row],[和暦年]]&amp;"年")</f>
        <v/>
      </c>
      <c r="D20" s="1" t="str">
        <f>IF(暦調整[[#This Row],[元号和暦年]]&lt;&gt;"","",IF(入力1[[#This Row],[（西暦年）]]&lt;&gt;"",入力1[[#This Row],[（西暦年）]]&amp;"年",""))</f>
        <v/>
      </c>
      <c r="E20" s="1" t="str">
        <f>IF(AND(暦調整[[#This Row],[元号和暦年]]="",暦調整[[#This Row],[西暦年（再掲）]]=""),"",IF(暦調整[[#This Row],[元号和暦年]]&lt;&gt;"",暦調整[元号和暦年],暦調整[西暦年（再掲）]))</f>
        <v/>
      </c>
      <c r="F20" s="3" t="str">
        <f>IF(暦調整[[#This Row],[年]]="","",DATEVALUE(暦調整[[#This Row],[年]]&amp;IF(入力1[[#This Row],[月]]="","1月",入力1[[#This Row],[月]]&amp;"月")&amp;IF(入力1[[#This Row],[日]]="","1日",入力1[[#This Row],[日]]&amp;"日")))</f>
        <v/>
      </c>
      <c r="G20" s="27" t="str">
        <f>IF(入力1[[#This Row],[eGFR]]="","",入力1[eGFR])</f>
        <v/>
      </c>
      <c r="H20" s="27" t="str">
        <f>IF(入力1[[#This Row],[尿蛋白定性]]="","",入力1[尿蛋白定性])</f>
        <v/>
      </c>
      <c r="K20" s="1">
        <v>10</v>
      </c>
      <c r="L20" s="3" t="str">
        <f>IFERROR(SMALL(暦調整[年月日合成],上詰昇順①[[#This Row],[番号]]),"")</f>
        <v/>
      </c>
      <c r="M20" s="1" t="str">
        <f>IFERROR(VLOOKUP(上詰昇順①[[#This Row],[年月日]],暦調整[[年月日合成]:[尿定性（再掲）]],2,FALSE),"")</f>
        <v/>
      </c>
      <c r="N20" s="1" t="str">
        <f>IFERROR(VLOOKUP(上詰昇順①[[#This Row],[年月日]],暦調整[[年月日合成]:[尿定性（再掲）]],3,FALSE),"")</f>
        <v/>
      </c>
      <c r="Q20" s="1">
        <v>10</v>
      </c>
      <c r="R20" s="28" t="str">
        <f>IF(COUNTBLANK(暦調整[[#This Row],[eGFR（再掲）]:[尿定性（再掲）]])=0,暦調整[[#This Row],[年月日合成]],"")</f>
        <v/>
      </c>
      <c r="S20" s="28" t="str">
        <f>IFERROR(SMALL(上詰昇順②[判定可能年月日],上詰昇順②[[#This Row],[番号]]),"")</f>
        <v/>
      </c>
      <c r="T20" t="str">
        <f>IFERROR(VLOOKUP(上詰昇順②[[#This Row],[年月日]],暦調整[[年月日合成]:[尿定性（再掲）]],2,FALSE),"")</f>
        <v/>
      </c>
      <c r="U20" t="str">
        <f>IFERROR(VLOOKUP(上詰昇順②[[#This Row],[年月日]],暦調整[[年月日合成]:[尿定性（再掲）]],3,FALSE),"")</f>
        <v/>
      </c>
      <c r="X20" s="1">
        <v>10</v>
      </c>
      <c r="Y20" s="3" t="str">
        <f>上詰昇順①[年月日]</f>
        <v/>
      </c>
      <c r="Z20" s="1" t="str">
        <f>上詰昇順①[対応eGFR]</f>
        <v/>
      </c>
      <c r="AC20" s="1">
        <v>10</v>
      </c>
      <c r="AD20" s="3" t="str">
        <f>上詰昇順②[[#This Row],[年月日]]</f>
        <v/>
      </c>
      <c r="AE20" s="1" t="str">
        <f>IF(上詰昇順②[対応eGFR]&lt;30,4,"")</f>
        <v/>
      </c>
      <c r="AF20" s="1" t="str">
        <f>IF(上詰昇順②[対応尿定性]="-",1,IF(上詰昇順②[対応尿定性]="±",2,IF(上詰昇順②[対応尿定性]="","",3)))</f>
        <v/>
      </c>
      <c r="AG20" s="1" t="str">
        <f>IF(グラフ用②[[#This Row],[eGFR判定]]&lt;&gt;"",グラフ用②[[#This Row],[eGFR判定]],グラフ用②[[#This Row],[尿検査判定]])</f>
        <v/>
      </c>
      <c r="AH20" s="1" t="str">
        <f>IF(グラフ用②[[#This Row],[最終判定①]]="","",IF(グラフ用②[[#This Row],[最終判定①]]=1,"第1期(腎症前期)",IF(グラフ用②[[#This Row],[最終判定①]]=2,"第2期(早期腎症期)",IF(グラフ用②[[#This Row],[最終判定①]]=3,"第3期(顕性腎症期)","第4期(腎不全期)"))))</f>
        <v/>
      </c>
      <c r="AI20" s="1"/>
      <c r="AK20" s="1" t="s">
        <v>110</v>
      </c>
      <c r="AL20" s="1" t="s">
        <v>108</v>
      </c>
      <c r="AM20" s="1" t="s">
        <v>109</v>
      </c>
      <c r="AP20" t="s">
        <v>32</v>
      </c>
      <c r="AQ20" t="s">
        <v>36</v>
      </c>
      <c r="AR20" t="s">
        <v>37</v>
      </c>
      <c r="AS20" t="s">
        <v>33</v>
      </c>
      <c r="AT20" t="s">
        <v>34</v>
      </c>
      <c r="AU20" t="s">
        <v>35</v>
      </c>
      <c r="AX20">
        <v>10</v>
      </c>
      <c r="AY20" s="39" t="str">
        <f ca="1">IF(グラフ用③[[#This Row],[番号]]=COUNT(グラフ用①[年月日])+1,介入日[最終＋3年],グラフ用①[[#This Row],[年月日]])</f>
        <v/>
      </c>
      <c r="AZ20" t="str">
        <f ca="1">IF(グラフ用③[[#This Row],[年月日]]=介入日[最終＋3年],NA(),IF(グラフ用①[[#This Row],[年月日]]="","",IF(グラフ用①[[#This Row],[年月日]]&lt;=介入日[年月日合成],グラフ用①[[#This Row],[eGFR]],NA())))</f>
        <v/>
      </c>
      <c r="BA20" t="str">
        <f ca="1">IF(グラフ用③[[#This Row],[年月日]]=介入日[最終＋3年],NA(),IF(グラフ用①[[#This Row],[年月日]]="","",IF(グラフ用①[[#This Row],[年月日]]&gt;介入日[年月日合成],グラフ用①[[#This Row],[eGFR]],NA())))</f>
        <v/>
      </c>
      <c r="BB2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0">
        <v>10</v>
      </c>
      <c r="BJ20" s="39" t="str">
        <f>グラフ用①[[#This Row],[年月日]]</f>
        <v/>
      </c>
      <c r="BK20" t="str">
        <f>IF(介入前後計算[[#This Row],[年月日]]="","",IF(グラフ用①[[#This Row],[年月日]]&lt;=介入日[年月日合成],グラフ用①[[#This Row],[eGFR]],""))</f>
        <v/>
      </c>
      <c r="BL20" t="str">
        <f>IF(介入前後計算[[#This Row],[年月日]]="","",IF(グラフ用①[[#This Row],[年月日]]&gt;介入日[年月日合成],グラフ用①[[#This Row],[eGFR]],""))</f>
        <v/>
      </c>
      <c r="BM20" t="str">
        <f ca="1">IFERROR(介入前後計算[[#This Row],[年月日]]*前パラメーター[傾き]+前パラメーター[切片],"")</f>
        <v/>
      </c>
      <c r="BN20" t="str">
        <f ca="1">IFERROR(介入前後計算[[#This Row],[年月日]]*後パラメーター[傾き]+後パラメーター[切片],"")</f>
        <v/>
      </c>
      <c r="BO20" s="40" t="str">
        <f>IF(介入前後計算[[#This Row],[A_eGFR]]="","",-介入前後計算[[#This Row],[A_eGFR]]+介入前後計算[[#This Row],[A予測]])</f>
        <v/>
      </c>
      <c r="BP20" s="40" t="str">
        <f>IF(介入前後計算[[#This Row],[B_eGFR]]="","",-介入前後計算[[#This Row],[B_eGFR]]+介入前後計算[[#This Row],[B予測]])</f>
        <v/>
      </c>
      <c r="BQ20" s="39" t="str">
        <f>IF(介入前後計算[[#This Row],[年月日]]="","",IF(グラフ用①[[#This Row],[年月日]]&lt;=介入日[年月日合成],グラフ用①[年月日],""))</f>
        <v/>
      </c>
      <c r="BR20" s="39" t="str">
        <f>IF(介入前後計算[[#This Row],[年月日]]="","",IF(グラフ用①[[#This Row],[年月日]]&gt;介入日[年月日合成],グラフ用①[年月日],""))</f>
        <v/>
      </c>
    </row>
    <row r="21" spans="2:70" x14ac:dyDescent="0.45">
      <c r="B21" s="1">
        <v>11</v>
      </c>
      <c r="C21" s="1" t="str">
        <f>IF(OR(入力1[[#This Row],[元号]]="",入力1[[#This Row],[和暦年]]=""),"",入力1[[#This Row],[元号]]&amp;入力1[[#This Row],[和暦年]]&amp;"年")</f>
        <v/>
      </c>
      <c r="D21" s="1" t="str">
        <f>IF(暦調整[[#This Row],[元号和暦年]]&lt;&gt;"","",IF(入力1[[#This Row],[（西暦年）]]&lt;&gt;"",入力1[[#This Row],[（西暦年）]]&amp;"年",""))</f>
        <v/>
      </c>
      <c r="E21" s="1" t="str">
        <f>IF(AND(暦調整[[#This Row],[元号和暦年]]="",暦調整[[#This Row],[西暦年（再掲）]]=""),"",IF(暦調整[[#This Row],[元号和暦年]]&lt;&gt;"",暦調整[元号和暦年],暦調整[西暦年（再掲）]))</f>
        <v/>
      </c>
      <c r="F21" s="3" t="str">
        <f>IF(暦調整[[#This Row],[年]]="","",DATEVALUE(暦調整[[#This Row],[年]]&amp;IF(入力1[[#This Row],[月]]="","1月",入力1[[#This Row],[月]]&amp;"月")&amp;IF(入力1[[#This Row],[日]]="","1日",入力1[[#This Row],[日]]&amp;"日")))</f>
        <v/>
      </c>
      <c r="G21" s="27" t="str">
        <f>IF(入力1[[#This Row],[eGFR]]="","",入力1[eGFR])</f>
        <v/>
      </c>
      <c r="H21" s="27" t="str">
        <f>IF(入力1[[#This Row],[尿蛋白定性]]="","",入力1[尿蛋白定性])</f>
        <v/>
      </c>
      <c r="K21" s="1">
        <v>11</v>
      </c>
      <c r="L21" s="3" t="str">
        <f>IFERROR(SMALL(暦調整[年月日合成],上詰昇順①[[#This Row],[番号]]),"")</f>
        <v/>
      </c>
      <c r="M21" s="1" t="str">
        <f>IFERROR(VLOOKUP(上詰昇順①[[#This Row],[年月日]],暦調整[[年月日合成]:[尿定性（再掲）]],2,FALSE),"")</f>
        <v/>
      </c>
      <c r="N21" s="1" t="str">
        <f>IFERROR(VLOOKUP(上詰昇順①[[#This Row],[年月日]],暦調整[[年月日合成]:[尿定性（再掲）]],3,FALSE),"")</f>
        <v/>
      </c>
      <c r="Q21" s="1">
        <v>11</v>
      </c>
      <c r="R21" s="28" t="str">
        <f>IF(COUNTBLANK(暦調整[[#This Row],[eGFR（再掲）]:[尿定性（再掲）]])=0,暦調整[[#This Row],[年月日合成]],"")</f>
        <v/>
      </c>
      <c r="S21" s="28" t="str">
        <f>IFERROR(SMALL(上詰昇順②[判定可能年月日],上詰昇順②[[#This Row],[番号]]),"")</f>
        <v/>
      </c>
      <c r="T21" t="str">
        <f>IFERROR(VLOOKUP(上詰昇順②[[#This Row],[年月日]],暦調整[[年月日合成]:[尿定性（再掲）]],2,FALSE),"")</f>
        <v/>
      </c>
      <c r="U21" t="str">
        <f>IFERROR(VLOOKUP(上詰昇順②[[#This Row],[年月日]],暦調整[[年月日合成]:[尿定性（再掲）]],3,FALSE),"")</f>
        <v/>
      </c>
      <c r="X21" s="1">
        <v>11</v>
      </c>
      <c r="Y21" s="3" t="str">
        <f>上詰昇順①[年月日]</f>
        <v/>
      </c>
      <c r="Z21" s="1" t="str">
        <f>上詰昇順①[対応eGFR]</f>
        <v/>
      </c>
      <c r="AC21" s="1">
        <v>11</v>
      </c>
      <c r="AD21" s="3" t="str">
        <f>上詰昇順②[[#This Row],[年月日]]</f>
        <v/>
      </c>
      <c r="AE21" s="1" t="str">
        <f>IF(上詰昇順②[対応eGFR]&lt;30,4,"")</f>
        <v/>
      </c>
      <c r="AF21" s="1" t="str">
        <f>IF(上詰昇順②[対応尿定性]="-",1,IF(上詰昇順②[対応尿定性]="±",2,IF(上詰昇順②[対応尿定性]="","",3)))</f>
        <v/>
      </c>
      <c r="AG21" s="1" t="str">
        <f>IF(グラフ用②[[#This Row],[eGFR判定]]&lt;&gt;"",グラフ用②[[#This Row],[eGFR判定]],グラフ用②[[#This Row],[尿検査判定]])</f>
        <v/>
      </c>
      <c r="AH21" s="1" t="str">
        <f>IF(グラフ用②[[#This Row],[最終判定①]]="","",IF(グラフ用②[[#This Row],[最終判定①]]=1,"第1期(腎症前期)",IF(グラフ用②[[#This Row],[最終判定①]]=2,"第2期(早期腎症期)",IF(グラフ用②[[#This Row],[最終判定①]]=3,"第3期(顕性腎症期)","第4期(腎不全期)"))))</f>
        <v/>
      </c>
      <c r="AI21" s="1"/>
      <c r="AK21" s="1">
        <f ca="1">MAX(グラフ用①[年月日])</f>
        <v>44713</v>
      </c>
      <c r="AL21" s="1">
        <f ca="1">IFERROR(LARGE(グラフ用①[年月日],2),"")</f>
        <v>44378</v>
      </c>
      <c r="AM21" s="1">
        <f ca="1">MIN(グラフ用①[年月日])</f>
        <v>42095</v>
      </c>
      <c r="AP21">
        <f ca="1">IF(後パラメーター[傾き]="","",後パラメーター[傾き]*365)</f>
        <v>-1.5543862645629165</v>
      </c>
      <c r="AQ21">
        <f ca="1">IFERROR((後期eGFR整理[最新]-後期eGFR整理[1回前])/後期eGFR整理[1回前]/(ABS(後期日時整理[最新]-後期日時整理[1回前])/365),"")</f>
        <v>-3.6318407960199008E-2</v>
      </c>
      <c r="AR21">
        <f ca="1">IFERROR((後期eGFR整理[最新]-後期eGFR整理[最古])/後期eGFR整理[最古]/(ABS(後期日時整理[最新]-後期日時整理[最古])/365),"")</f>
        <v>-5.2669552669552672E-2</v>
      </c>
      <c r="AS21">
        <f ca="1">IFERROR(後パラメーター[最終+3年後予測値],"")</f>
        <v>23.438188977502847</v>
      </c>
      <c r="AT21">
        <f ca="1">IFERROR((30-後パラメーター[切片])/後パラメーター[傾き],"")</f>
        <v>44267.15968391233</v>
      </c>
      <c r="AU21">
        <f ca="1">IFERROR((10-後パラメーター[切片])/後パラメーター[傾き],"")</f>
        <v>48963.547040405545</v>
      </c>
      <c r="AX21">
        <v>11</v>
      </c>
      <c r="AY21" s="39" t="str">
        <f ca="1">IF(グラフ用③[[#This Row],[番号]]=COUNT(グラフ用①[年月日])+1,介入日[最終＋3年],グラフ用①[[#This Row],[年月日]])</f>
        <v/>
      </c>
      <c r="AZ21" t="str">
        <f ca="1">IF(グラフ用③[[#This Row],[年月日]]=介入日[最終＋3年],NA(),IF(グラフ用①[[#This Row],[年月日]]="","",IF(グラフ用①[[#This Row],[年月日]]&lt;=介入日[年月日合成],グラフ用①[[#This Row],[eGFR]],NA())))</f>
        <v/>
      </c>
      <c r="BA21" t="str">
        <f ca="1">IF(グラフ用③[[#This Row],[年月日]]=介入日[最終＋3年],NA(),IF(グラフ用①[[#This Row],[年月日]]="","",IF(グラフ用①[[#This Row],[年月日]]&gt;介入日[年月日合成],グラフ用①[[#This Row],[eGFR]],NA())))</f>
        <v/>
      </c>
      <c r="BB2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1">
        <v>11</v>
      </c>
      <c r="BJ21" s="39" t="str">
        <f>グラフ用①[[#This Row],[年月日]]</f>
        <v/>
      </c>
      <c r="BK21" t="str">
        <f>IF(介入前後計算[[#This Row],[年月日]]="","",IF(グラフ用①[[#This Row],[年月日]]&lt;=介入日[年月日合成],グラフ用①[[#This Row],[eGFR]],""))</f>
        <v/>
      </c>
      <c r="BL21" t="str">
        <f>IF(介入前後計算[[#This Row],[年月日]]="","",IF(グラフ用①[[#This Row],[年月日]]&gt;介入日[年月日合成],グラフ用①[[#This Row],[eGFR]],""))</f>
        <v/>
      </c>
      <c r="BM21" t="str">
        <f ca="1">IFERROR(介入前後計算[[#This Row],[年月日]]*前パラメーター[傾き]+前パラメーター[切片],"")</f>
        <v/>
      </c>
      <c r="BN21" t="str">
        <f ca="1">IFERROR(介入前後計算[[#This Row],[年月日]]*後パラメーター[傾き]+後パラメーター[切片],"")</f>
        <v/>
      </c>
      <c r="BO21" s="40" t="str">
        <f>IF(介入前後計算[[#This Row],[A_eGFR]]="","",-介入前後計算[[#This Row],[A_eGFR]]+介入前後計算[[#This Row],[A予測]])</f>
        <v/>
      </c>
      <c r="BP21" s="40" t="str">
        <f>IF(介入前後計算[[#This Row],[B_eGFR]]="","",-介入前後計算[[#This Row],[B_eGFR]]+介入前後計算[[#This Row],[B予測]])</f>
        <v/>
      </c>
      <c r="BQ21" s="39" t="str">
        <f>IF(介入前後計算[[#This Row],[年月日]]="","",IF(グラフ用①[[#This Row],[年月日]]&lt;=介入日[年月日合成],グラフ用①[年月日],""))</f>
        <v/>
      </c>
      <c r="BR21" s="39" t="str">
        <f>IF(介入前後計算[[#This Row],[年月日]]="","",IF(グラフ用①[[#This Row],[年月日]]&gt;介入日[年月日合成],グラフ用①[年月日],""))</f>
        <v/>
      </c>
    </row>
    <row r="22" spans="2:70" x14ac:dyDescent="0.45">
      <c r="B22" s="1">
        <v>12</v>
      </c>
      <c r="C22" s="1" t="str">
        <f>IF(OR(入力1[[#This Row],[元号]]="",入力1[[#This Row],[和暦年]]=""),"",入力1[[#This Row],[元号]]&amp;入力1[[#This Row],[和暦年]]&amp;"年")</f>
        <v/>
      </c>
      <c r="D22" s="1" t="str">
        <f>IF(暦調整[[#This Row],[元号和暦年]]&lt;&gt;"","",IF(入力1[[#This Row],[（西暦年）]]&lt;&gt;"",入力1[[#This Row],[（西暦年）]]&amp;"年",""))</f>
        <v/>
      </c>
      <c r="E22" s="1" t="str">
        <f>IF(AND(暦調整[[#This Row],[元号和暦年]]="",暦調整[[#This Row],[西暦年（再掲）]]=""),"",IF(暦調整[[#This Row],[元号和暦年]]&lt;&gt;"",暦調整[元号和暦年],暦調整[西暦年（再掲）]))</f>
        <v/>
      </c>
      <c r="F22" s="3" t="str">
        <f>IF(暦調整[[#This Row],[年]]="","",DATEVALUE(暦調整[[#This Row],[年]]&amp;IF(入力1[[#This Row],[月]]="","1月",入力1[[#This Row],[月]]&amp;"月")&amp;IF(入力1[[#This Row],[日]]="","1日",入力1[[#This Row],[日]]&amp;"日")))</f>
        <v/>
      </c>
      <c r="G22" s="27" t="str">
        <f>IF(入力1[[#This Row],[eGFR]]="","",入力1[eGFR])</f>
        <v/>
      </c>
      <c r="H22" s="27" t="str">
        <f>IF(入力1[[#This Row],[尿蛋白定性]]="","",入力1[尿蛋白定性])</f>
        <v/>
      </c>
      <c r="K22" s="1">
        <v>12</v>
      </c>
      <c r="L22" s="3" t="str">
        <f>IFERROR(SMALL(暦調整[年月日合成],上詰昇順①[[#This Row],[番号]]),"")</f>
        <v/>
      </c>
      <c r="M22" s="1" t="str">
        <f>IFERROR(VLOOKUP(上詰昇順①[[#This Row],[年月日]],暦調整[[年月日合成]:[尿定性（再掲）]],2,FALSE),"")</f>
        <v/>
      </c>
      <c r="N22" s="1" t="str">
        <f>IFERROR(VLOOKUP(上詰昇順①[[#This Row],[年月日]],暦調整[[年月日合成]:[尿定性（再掲）]],3,FALSE),"")</f>
        <v/>
      </c>
      <c r="Q22" s="1">
        <v>12</v>
      </c>
      <c r="R22" s="28" t="str">
        <f>IF(COUNTBLANK(暦調整[[#This Row],[eGFR（再掲）]:[尿定性（再掲）]])=0,暦調整[[#This Row],[年月日合成]],"")</f>
        <v/>
      </c>
      <c r="S22" s="28" t="str">
        <f>IFERROR(SMALL(上詰昇順②[判定可能年月日],上詰昇順②[[#This Row],[番号]]),"")</f>
        <v/>
      </c>
      <c r="T22" t="str">
        <f>IFERROR(VLOOKUP(上詰昇順②[[#This Row],[年月日]],暦調整[[年月日合成]:[尿定性（再掲）]],2,FALSE),"")</f>
        <v/>
      </c>
      <c r="U22" t="str">
        <f>IFERROR(VLOOKUP(上詰昇順②[[#This Row],[年月日]],暦調整[[年月日合成]:[尿定性（再掲）]],3,FALSE),"")</f>
        <v/>
      </c>
      <c r="X22" s="1">
        <v>12</v>
      </c>
      <c r="Y22" s="3" t="str">
        <f>上詰昇順①[年月日]</f>
        <v/>
      </c>
      <c r="Z22" s="1" t="str">
        <f>上詰昇順①[対応eGFR]</f>
        <v/>
      </c>
      <c r="AC22" s="1">
        <v>12</v>
      </c>
      <c r="AD22" s="3" t="str">
        <f>上詰昇順②[[#This Row],[年月日]]</f>
        <v/>
      </c>
      <c r="AE22" s="1" t="str">
        <f>IF(上詰昇順②[対応eGFR]&lt;30,4,"")</f>
        <v/>
      </c>
      <c r="AF22" s="1" t="str">
        <f>IF(上詰昇順②[対応尿定性]="-",1,IF(上詰昇順②[対応尿定性]="±",2,IF(上詰昇順②[対応尿定性]="","",3)))</f>
        <v/>
      </c>
      <c r="AG22" s="1" t="str">
        <f>IF(グラフ用②[[#This Row],[eGFR判定]]&lt;&gt;"",グラフ用②[[#This Row],[eGFR判定]],グラフ用②[[#This Row],[尿検査判定]])</f>
        <v/>
      </c>
      <c r="AH22" s="1" t="str">
        <f>IF(グラフ用②[[#This Row],[最終判定①]]="","",IF(グラフ用②[[#This Row],[最終判定①]]=1,"第1期(腎症前期)",IF(グラフ用②[[#This Row],[最終判定①]]=2,"第2期(早期腎症期)",IF(グラフ用②[[#This Row],[最終判定①]]=3,"第3期(顕性腎症期)","第4期(腎不全期)"))))</f>
        <v/>
      </c>
      <c r="AI22" s="1"/>
      <c r="AX22">
        <v>12</v>
      </c>
      <c r="AY22" s="39" t="str">
        <f ca="1">IF(グラフ用③[[#This Row],[番号]]=COUNT(グラフ用①[年月日])+1,介入日[最終＋3年],グラフ用①[[#This Row],[年月日]])</f>
        <v/>
      </c>
      <c r="AZ22" t="str">
        <f ca="1">IF(グラフ用③[[#This Row],[年月日]]=介入日[最終＋3年],NA(),IF(グラフ用①[[#This Row],[年月日]]="","",IF(グラフ用①[[#This Row],[年月日]]&lt;=介入日[年月日合成],グラフ用①[[#This Row],[eGFR]],NA())))</f>
        <v/>
      </c>
      <c r="BA22" t="str">
        <f ca="1">IF(グラフ用③[[#This Row],[年月日]]=介入日[最終＋3年],NA(),IF(グラフ用①[[#This Row],[年月日]]="","",IF(グラフ用①[[#This Row],[年月日]]&gt;介入日[年月日合成],グラフ用①[[#This Row],[eGFR]],NA())))</f>
        <v/>
      </c>
      <c r="BB2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2">
        <v>12</v>
      </c>
      <c r="BJ22" s="39" t="str">
        <f>グラフ用①[[#This Row],[年月日]]</f>
        <v/>
      </c>
      <c r="BK22" t="str">
        <f>IF(介入前後計算[[#This Row],[年月日]]="","",IF(グラフ用①[[#This Row],[年月日]]&lt;=介入日[年月日合成],グラフ用①[[#This Row],[eGFR]],""))</f>
        <v/>
      </c>
      <c r="BL22" t="str">
        <f>IF(介入前後計算[[#This Row],[年月日]]="","",IF(グラフ用①[[#This Row],[年月日]]&gt;介入日[年月日合成],グラフ用①[[#This Row],[eGFR]],""))</f>
        <v/>
      </c>
      <c r="BM22" t="str">
        <f ca="1">IFERROR(介入前後計算[[#This Row],[年月日]]*前パラメーター[傾き]+前パラメーター[切片],"")</f>
        <v/>
      </c>
      <c r="BN22" t="str">
        <f ca="1">IFERROR(介入前後計算[[#This Row],[年月日]]*後パラメーター[傾き]+後パラメーター[切片],"")</f>
        <v/>
      </c>
      <c r="BO22" s="40" t="str">
        <f>IF(介入前後計算[[#This Row],[A_eGFR]]="","",-介入前後計算[[#This Row],[A_eGFR]]+介入前後計算[[#This Row],[A予測]])</f>
        <v/>
      </c>
      <c r="BP22" s="40" t="str">
        <f>IF(介入前後計算[[#This Row],[B_eGFR]]="","",-介入前後計算[[#This Row],[B_eGFR]]+介入前後計算[[#This Row],[B予測]])</f>
        <v/>
      </c>
      <c r="BQ22" s="39" t="str">
        <f>IF(介入前後計算[[#This Row],[年月日]]="","",IF(グラフ用①[[#This Row],[年月日]]&lt;=介入日[年月日合成],グラフ用①[年月日],""))</f>
        <v/>
      </c>
      <c r="BR22" s="39" t="str">
        <f>IF(介入前後計算[[#This Row],[年月日]]="","",IF(グラフ用①[[#This Row],[年月日]]&gt;介入日[年月日合成],グラフ用①[年月日],""))</f>
        <v/>
      </c>
    </row>
    <row r="23" spans="2:70" x14ac:dyDescent="0.45">
      <c r="B23" s="1">
        <v>13</v>
      </c>
      <c r="C23" s="1" t="str">
        <f>IF(OR(入力1[[#This Row],[元号]]="",入力1[[#This Row],[和暦年]]=""),"",入力1[[#This Row],[元号]]&amp;入力1[[#This Row],[和暦年]]&amp;"年")</f>
        <v/>
      </c>
      <c r="D23" s="1" t="str">
        <f>IF(暦調整[[#This Row],[元号和暦年]]&lt;&gt;"","",IF(入力1[[#This Row],[（西暦年）]]&lt;&gt;"",入力1[[#This Row],[（西暦年）]]&amp;"年",""))</f>
        <v/>
      </c>
      <c r="E23" s="1" t="str">
        <f>IF(AND(暦調整[[#This Row],[元号和暦年]]="",暦調整[[#This Row],[西暦年（再掲）]]=""),"",IF(暦調整[[#This Row],[元号和暦年]]&lt;&gt;"",暦調整[元号和暦年],暦調整[西暦年（再掲）]))</f>
        <v/>
      </c>
      <c r="F23" s="3" t="str">
        <f>IF(暦調整[[#This Row],[年]]="","",DATEVALUE(暦調整[[#This Row],[年]]&amp;IF(入力1[[#This Row],[月]]="","1月",入力1[[#This Row],[月]]&amp;"月")&amp;IF(入力1[[#This Row],[日]]="","1日",入力1[[#This Row],[日]]&amp;"日")))</f>
        <v/>
      </c>
      <c r="G23" s="27" t="str">
        <f>IF(入力1[[#This Row],[eGFR]]="","",入力1[eGFR])</f>
        <v/>
      </c>
      <c r="H23" s="27" t="str">
        <f>IF(入力1[[#This Row],[尿蛋白定性]]="","",入力1[尿蛋白定性])</f>
        <v/>
      </c>
      <c r="K23" s="1">
        <v>13</v>
      </c>
      <c r="L23" s="3" t="str">
        <f>IFERROR(SMALL(暦調整[年月日合成],上詰昇順①[[#This Row],[番号]]),"")</f>
        <v/>
      </c>
      <c r="M23" s="1" t="str">
        <f>IFERROR(VLOOKUP(上詰昇順①[[#This Row],[年月日]],暦調整[[年月日合成]:[尿定性（再掲）]],2,FALSE),"")</f>
        <v/>
      </c>
      <c r="N23" s="1" t="str">
        <f>IFERROR(VLOOKUP(上詰昇順①[[#This Row],[年月日]],暦調整[[年月日合成]:[尿定性（再掲）]],3,FALSE),"")</f>
        <v/>
      </c>
      <c r="Q23" s="1">
        <v>13</v>
      </c>
      <c r="R23" s="28" t="str">
        <f>IF(COUNTBLANK(暦調整[[#This Row],[eGFR（再掲）]:[尿定性（再掲）]])=0,暦調整[[#This Row],[年月日合成]],"")</f>
        <v/>
      </c>
      <c r="S23" s="28" t="str">
        <f>IFERROR(SMALL(上詰昇順②[判定可能年月日],上詰昇順②[[#This Row],[番号]]),"")</f>
        <v/>
      </c>
      <c r="T23" t="str">
        <f>IFERROR(VLOOKUP(上詰昇順②[[#This Row],[年月日]],暦調整[[年月日合成]:[尿定性（再掲）]],2,FALSE),"")</f>
        <v/>
      </c>
      <c r="U23" t="str">
        <f>IFERROR(VLOOKUP(上詰昇順②[[#This Row],[年月日]],暦調整[[年月日合成]:[尿定性（再掲）]],3,FALSE),"")</f>
        <v/>
      </c>
      <c r="X23" s="1">
        <v>13</v>
      </c>
      <c r="Y23" s="3" t="str">
        <f>上詰昇順①[年月日]</f>
        <v/>
      </c>
      <c r="Z23" s="1" t="str">
        <f>上詰昇順①[対応eGFR]</f>
        <v/>
      </c>
      <c r="AC23" s="1">
        <v>13</v>
      </c>
      <c r="AD23" s="3" t="str">
        <f>上詰昇順②[[#This Row],[年月日]]</f>
        <v/>
      </c>
      <c r="AE23" s="1" t="str">
        <f>IF(上詰昇順②[対応eGFR]&lt;30,4,"")</f>
        <v/>
      </c>
      <c r="AF23" s="1" t="str">
        <f>IF(上詰昇順②[対応尿定性]="-",1,IF(上詰昇順②[対応尿定性]="±",2,IF(上詰昇順②[対応尿定性]="","",3)))</f>
        <v/>
      </c>
      <c r="AG23" s="1" t="str">
        <f>IF(グラフ用②[[#This Row],[eGFR判定]]&lt;&gt;"",グラフ用②[[#This Row],[eGFR判定]],グラフ用②[[#This Row],[尿検査判定]])</f>
        <v/>
      </c>
      <c r="AH23" s="1" t="str">
        <f>IF(グラフ用②[[#This Row],[最終判定①]]="","",IF(グラフ用②[[#This Row],[最終判定①]]=1,"第1期(腎症前期)",IF(グラフ用②[[#This Row],[最終判定①]]=2,"第2期(早期腎症期)",IF(グラフ用②[[#This Row],[最終判定①]]=3,"第3期(顕性腎症期)","第4期(腎不全期)"))))</f>
        <v/>
      </c>
      <c r="AI23" s="1"/>
      <c r="AX23">
        <v>13</v>
      </c>
      <c r="AY23" s="39" t="str">
        <f ca="1">IF(グラフ用③[[#This Row],[番号]]=COUNT(グラフ用①[年月日])+1,介入日[最終＋3年],グラフ用①[[#This Row],[年月日]])</f>
        <v/>
      </c>
      <c r="AZ23" t="str">
        <f ca="1">IF(グラフ用③[[#This Row],[年月日]]=介入日[最終＋3年],NA(),IF(グラフ用①[[#This Row],[年月日]]="","",IF(グラフ用①[[#This Row],[年月日]]&lt;=介入日[年月日合成],グラフ用①[[#This Row],[eGFR]],NA())))</f>
        <v/>
      </c>
      <c r="BA23" t="str">
        <f ca="1">IF(グラフ用③[[#This Row],[年月日]]=介入日[最終＋3年],NA(),IF(グラフ用①[[#This Row],[年月日]]="","",IF(グラフ用①[[#This Row],[年月日]]&gt;介入日[年月日合成],グラフ用①[[#This Row],[eGFR]],NA())))</f>
        <v/>
      </c>
      <c r="BB2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3">
        <v>13</v>
      </c>
      <c r="BJ23" s="39" t="str">
        <f>グラフ用①[[#This Row],[年月日]]</f>
        <v/>
      </c>
      <c r="BK23" t="str">
        <f>IF(介入前後計算[[#This Row],[年月日]]="","",IF(グラフ用①[[#This Row],[年月日]]&lt;=介入日[年月日合成],グラフ用①[[#This Row],[eGFR]],""))</f>
        <v/>
      </c>
      <c r="BL23" t="str">
        <f>IF(介入前後計算[[#This Row],[年月日]]="","",IF(グラフ用①[[#This Row],[年月日]]&gt;介入日[年月日合成],グラフ用①[[#This Row],[eGFR]],""))</f>
        <v/>
      </c>
      <c r="BM23" t="str">
        <f ca="1">IFERROR(介入前後計算[[#This Row],[年月日]]*前パラメーター[傾き]+前パラメーター[切片],"")</f>
        <v/>
      </c>
      <c r="BN23" t="str">
        <f ca="1">IFERROR(介入前後計算[[#This Row],[年月日]]*後パラメーター[傾き]+後パラメーター[切片],"")</f>
        <v/>
      </c>
      <c r="BO23" s="40" t="str">
        <f>IF(介入前後計算[[#This Row],[A_eGFR]]="","",-介入前後計算[[#This Row],[A_eGFR]]+介入前後計算[[#This Row],[A予測]])</f>
        <v/>
      </c>
      <c r="BP23" s="40" t="str">
        <f>IF(介入前後計算[[#This Row],[B_eGFR]]="","",-介入前後計算[[#This Row],[B_eGFR]]+介入前後計算[[#This Row],[B予測]])</f>
        <v/>
      </c>
      <c r="BQ23" s="39" t="str">
        <f>IF(介入前後計算[[#This Row],[年月日]]="","",IF(グラフ用①[[#This Row],[年月日]]&lt;=介入日[年月日合成],グラフ用①[年月日],""))</f>
        <v/>
      </c>
      <c r="BR23" s="39" t="str">
        <f>IF(介入前後計算[[#This Row],[年月日]]="","",IF(グラフ用①[[#This Row],[年月日]]&gt;介入日[年月日合成],グラフ用①[年月日],""))</f>
        <v/>
      </c>
    </row>
    <row r="24" spans="2:70" x14ac:dyDescent="0.45">
      <c r="B24" s="1">
        <v>14</v>
      </c>
      <c r="C24" s="1" t="str">
        <f>IF(OR(入力1[[#This Row],[元号]]="",入力1[[#This Row],[和暦年]]=""),"",入力1[[#This Row],[元号]]&amp;入力1[[#This Row],[和暦年]]&amp;"年")</f>
        <v/>
      </c>
      <c r="D24" s="1" t="str">
        <f>IF(暦調整[[#This Row],[元号和暦年]]&lt;&gt;"","",IF(入力1[[#This Row],[（西暦年）]]&lt;&gt;"",入力1[[#This Row],[（西暦年）]]&amp;"年",""))</f>
        <v/>
      </c>
      <c r="E24" s="1" t="str">
        <f>IF(AND(暦調整[[#This Row],[元号和暦年]]="",暦調整[[#This Row],[西暦年（再掲）]]=""),"",IF(暦調整[[#This Row],[元号和暦年]]&lt;&gt;"",暦調整[元号和暦年],暦調整[西暦年（再掲）]))</f>
        <v/>
      </c>
      <c r="F24" s="3" t="str">
        <f>IF(暦調整[[#This Row],[年]]="","",DATEVALUE(暦調整[[#This Row],[年]]&amp;IF(入力1[[#This Row],[月]]="","1月",入力1[[#This Row],[月]]&amp;"月")&amp;IF(入力1[[#This Row],[日]]="","1日",入力1[[#This Row],[日]]&amp;"日")))</f>
        <v/>
      </c>
      <c r="G24" s="27" t="str">
        <f>IF(入力1[[#This Row],[eGFR]]="","",入力1[eGFR])</f>
        <v/>
      </c>
      <c r="H24" s="27" t="str">
        <f>IF(入力1[[#This Row],[尿蛋白定性]]="","",入力1[尿蛋白定性])</f>
        <v/>
      </c>
      <c r="K24" s="1">
        <v>14</v>
      </c>
      <c r="L24" s="3" t="str">
        <f>IFERROR(SMALL(暦調整[年月日合成],上詰昇順①[[#This Row],[番号]]),"")</f>
        <v/>
      </c>
      <c r="M24" s="1" t="str">
        <f>IFERROR(VLOOKUP(上詰昇順①[[#This Row],[年月日]],暦調整[[年月日合成]:[尿定性（再掲）]],2,FALSE),"")</f>
        <v/>
      </c>
      <c r="N24" s="1" t="str">
        <f>IFERROR(VLOOKUP(上詰昇順①[[#This Row],[年月日]],暦調整[[年月日合成]:[尿定性（再掲）]],3,FALSE),"")</f>
        <v/>
      </c>
      <c r="Q24" s="1">
        <v>14</v>
      </c>
      <c r="R24" s="28" t="str">
        <f>IF(COUNTBLANK(暦調整[[#This Row],[eGFR（再掲）]:[尿定性（再掲）]])=0,暦調整[[#This Row],[年月日合成]],"")</f>
        <v/>
      </c>
      <c r="S24" s="28" t="str">
        <f>IFERROR(SMALL(上詰昇順②[判定可能年月日],上詰昇順②[[#This Row],[番号]]),"")</f>
        <v/>
      </c>
      <c r="T24" t="str">
        <f>IFERROR(VLOOKUP(上詰昇順②[[#This Row],[年月日]],暦調整[[年月日合成]:[尿定性（再掲）]],2,FALSE),"")</f>
        <v/>
      </c>
      <c r="U24" t="str">
        <f>IFERROR(VLOOKUP(上詰昇順②[[#This Row],[年月日]],暦調整[[年月日合成]:[尿定性（再掲）]],3,FALSE),"")</f>
        <v/>
      </c>
      <c r="X24" s="1">
        <v>14</v>
      </c>
      <c r="Y24" s="3" t="str">
        <f>上詰昇順①[年月日]</f>
        <v/>
      </c>
      <c r="Z24" s="1" t="str">
        <f>上詰昇順①[対応eGFR]</f>
        <v/>
      </c>
      <c r="AC24" s="1">
        <v>14</v>
      </c>
      <c r="AD24" s="3" t="str">
        <f>上詰昇順②[[#This Row],[年月日]]</f>
        <v/>
      </c>
      <c r="AE24" s="1" t="str">
        <f>IF(上詰昇順②[対応eGFR]&lt;30,4,"")</f>
        <v/>
      </c>
      <c r="AF24" s="1" t="str">
        <f>IF(上詰昇順②[対応尿定性]="-",1,IF(上詰昇順②[対応尿定性]="±",2,IF(上詰昇順②[対応尿定性]="","",3)))</f>
        <v/>
      </c>
      <c r="AG24" s="1" t="str">
        <f>IF(グラフ用②[[#This Row],[eGFR判定]]&lt;&gt;"",グラフ用②[[#This Row],[eGFR判定]],グラフ用②[[#This Row],[尿検査判定]])</f>
        <v/>
      </c>
      <c r="AH24" s="1" t="str">
        <f>IF(グラフ用②[[#This Row],[最終判定①]]="","",IF(グラフ用②[[#This Row],[最終判定①]]=1,"第1期(腎症前期)",IF(グラフ用②[[#This Row],[最終判定①]]=2,"第2期(早期腎症期)",IF(グラフ用②[[#This Row],[最終判定①]]=3,"第3期(顕性腎症期)","第4期(腎不全期)"))))</f>
        <v/>
      </c>
      <c r="AI24" s="1"/>
      <c r="AK24" s="54" t="s">
        <v>105</v>
      </c>
      <c r="AX24">
        <v>14</v>
      </c>
      <c r="AY24" s="39" t="str">
        <f ca="1">IF(グラフ用③[[#This Row],[番号]]=COUNT(グラフ用①[年月日])+1,介入日[最終＋3年],グラフ用①[[#This Row],[年月日]])</f>
        <v/>
      </c>
      <c r="AZ24" t="str">
        <f ca="1">IF(グラフ用③[[#This Row],[年月日]]=介入日[最終＋3年],NA(),IF(グラフ用①[[#This Row],[年月日]]="","",IF(グラフ用①[[#This Row],[年月日]]&lt;=介入日[年月日合成],グラフ用①[[#This Row],[eGFR]],NA())))</f>
        <v/>
      </c>
      <c r="BA24" t="str">
        <f ca="1">IF(グラフ用③[[#This Row],[年月日]]=介入日[最終＋3年],NA(),IF(グラフ用①[[#This Row],[年月日]]="","",IF(グラフ用①[[#This Row],[年月日]]&gt;介入日[年月日合成],グラフ用①[[#This Row],[eGFR]],NA())))</f>
        <v/>
      </c>
      <c r="BB2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4">
        <v>14</v>
      </c>
      <c r="BJ24" s="39" t="str">
        <f>グラフ用①[[#This Row],[年月日]]</f>
        <v/>
      </c>
      <c r="BK24" t="str">
        <f>IF(介入前後計算[[#This Row],[年月日]]="","",IF(グラフ用①[[#This Row],[年月日]]&lt;=介入日[年月日合成],グラフ用①[[#This Row],[eGFR]],""))</f>
        <v/>
      </c>
      <c r="BL24" t="str">
        <f>IF(介入前後計算[[#This Row],[年月日]]="","",IF(グラフ用①[[#This Row],[年月日]]&gt;介入日[年月日合成],グラフ用①[[#This Row],[eGFR]],""))</f>
        <v/>
      </c>
      <c r="BM24" t="str">
        <f ca="1">IFERROR(介入前後計算[[#This Row],[年月日]]*前パラメーター[傾き]+前パラメーター[切片],"")</f>
        <v/>
      </c>
      <c r="BN24" t="str">
        <f ca="1">IFERROR(介入前後計算[[#This Row],[年月日]]*後パラメーター[傾き]+後パラメーター[切片],"")</f>
        <v/>
      </c>
      <c r="BO24" s="40" t="str">
        <f>IF(介入前後計算[[#This Row],[A_eGFR]]="","",-介入前後計算[[#This Row],[A_eGFR]]+介入前後計算[[#This Row],[A予測]])</f>
        <v/>
      </c>
      <c r="BP24" s="40" t="str">
        <f>IF(介入前後計算[[#This Row],[B_eGFR]]="","",-介入前後計算[[#This Row],[B_eGFR]]+介入前後計算[[#This Row],[B予測]])</f>
        <v/>
      </c>
      <c r="BQ24" s="39" t="str">
        <f>IF(介入前後計算[[#This Row],[年月日]]="","",IF(グラフ用①[[#This Row],[年月日]]&lt;=介入日[年月日合成],グラフ用①[年月日],""))</f>
        <v/>
      </c>
      <c r="BR24" s="39" t="str">
        <f>IF(介入前後計算[[#This Row],[年月日]]="","",IF(グラフ用①[[#This Row],[年月日]]&gt;介入日[年月日合成],グラフ用①[年月日],""))</f>
        <v/>
      </c>
    </row>
    <row r="25" spans="2:70" x14ac:dyDescent="0.45">
      <c r="B25" s="1">
        <v>15</v>
      </c>
      <c r="C25" s="1" t="str">
        <f>IF(OR(入力1[[#This Row],[元号]]="",入力1[[#This Row],[和暦年]]=""),"",入力1[[#This Row],[元号]]&amp;入力1[[#This Row],[和暦年]]&amp;"年")</f>
        <v/>
      </c>
      <c r="D25" s="1" t="str">
        <f>IF(暦調整[[#This Row],[元号和暦年]]&lt;&gt;"","",IF(入力1[[#This Row],[（西暦年）]]&lt;&gt;"",入力1[[#This Row],[（西暦年）]]&amp;"年",""))</f>
        <v/>
      </c>
      <c r="E25" s="1" t="str">
        <f>IF(AND(暦調整[[#This Row],[元号和暦年]]="",暦調整[[#This Row],[西暦年（再掲）]]=""),"",IF(暦調整[[#This Row],[元号和暦年]]&lt;&gt;"",暦調整[元号和暦年],暦調整[西暦年（再掲）]))</f>
        <v/>
      </c>
      <c r="F25" s="3" t="str">
        <f>IF(暦調整[[#This Row],[年]]="","",DATEVALUE(暦調整[[#This Row],[年]]&amp;IF(入力1[[#This Row],[月]]="","1月",入力1[[#This Row],[月]]&amp;"月")&amp;IF(入力1[[#This Row],[日]]="","1日",入力1[[#This Row],[日]]&amp;"日")))</f>
        <v/>
      </c>
      <c r="G25" s="27" t="str">
        <f>IF(入力1[[#This Row],[eGFR]]="","",入力1[eGFR])</f>
        <v/>
      </c>
      <c r="H25" s="27" t="str">
        <f>IF(入力1[[#This Row],[尿蛋白定性]]="","",入力1[尿蛋白定性])</f>
        <v/>
      </c>
      <c r="K25" s="1">
        <v>15</v>
      </c>
      <c r="L25" s="3" t="str">
        <f>IFERROR(SMALL(暦調整[年月日合成],上詰昇順①[[#This Row],[番号]]),"")</f>
        <v/>
      </c>
      <c r="M25" s="1" t="str">
        <f>IFERROR(VLOOKUP(上詰昇順①[[#This Row],[年月日]],暦調整[[年月日合成]:[尿定性（再掲）]],2,FALSE),"")</f>
        <v/>
      </c>
      <c r="N25" s="1" t="str">
        <f>IFERROR(VLOOKUP(上詰昇順①[[#This Row],[年月日]],暦調整[[年月日合成]:[尿定性（再掲）]],3,FALSE),"")</f>
        <v/>
      </c>
      <c r="Q25" s="1">
        <v>15</v>
      </c>
      <c r="R25" s="28" t="str">
        <f>IF(COUNTBLANK(暦調整[[#This Row],[eGFR（再掲）]:[尿定性（再掲）]])=0,暦調整[[#This Row],[年月日合成]],"")</f>
        <v/>
      </c>
      <c r="S25" s="28" t="str">
        <f>IFERROR(SMALL(上詰昇順②[判定可能年月日],上詰昇順②[[#This Row],[番号]]),"")</f>
        <v/>
      </c>
      <c r="T25" t="str">
        <f>IFERROR(VLOOKUP(上詰昇順②[[#This Row],[年月日]],暦調整[[年月日合成]:[尿定性（再掲）]],2,FALSE),"")</f>
        <v/>
      </c>
      <c r="U25" t="str">
        <f>IFERROR(VLOOKUP(上詰昇順②[[#This Row],[年月日]],暦調整[[年月日合成]:[尿定性（再掲）]],3,FALSE),"")</f>
        <v/>
      </c>
      <c r="X25" s="1">
        <v>15</v>
      </c>
      <c r="Y25" s="3" t="str">
        <f>上詰昇順①[年月日]</f>
        <v/>
      </c>
      <c r="Z25" s="1" t="str">
        <f>上詰昇順①[対応eGFR]</f>
        <v/>
      </c>
      <c r="AC25" s="1">
        <v>15</v>
      </c>
      <c r="AD25" s="3" t="str">
        <f>上詰昇順②[[#This Row],[年月日]]</f>
        <v/>
      </c>
      <c r="AE25" s="1" t="str">
        <f>IF(上詰昇順②[対応eGFR]&lt;30,4,"")</f>
        <v/>
      </c>
      <c r="AF25" s="1" t="str">
        <f>IF(上詰昇順②[対応尿定性]="-",1,IF(上詰昇順②[対応尿定性]="±",2,IF(上詰昇順②[対応尿定性]="","",3)))</f>
        <v/>
      </c>
      <c r="AG25" s="1" t="str">
        <f>IF(グラフ用②[[#This Row],[eGFR判定]]&lt;&gt;"",グラフ用②[[#This Row],[eGFR判定]],グラフ用②[[#This Row],[尿検査判定]])</f>
        <v/>
      </c>
      <c r="AH25" s="1" t="str">
        <f>IF(グラフ用②[[#This Row],[最終判定①]]="","",IF(グラフ用②[[#This Row],[最終判定①]]=1,"第1期(腎症前期)",IF(グラフ用②[[#This Row],[最終判定①]]=2,"第2期(早期腎症期)",IF(グラフ用②[[#This Row],[最終判定①]]=3,"第3期(顕性腎症期)","第4期(腎不全期)"))))</f>
        <v/>
      </c>
      <c r="AI25" s="1"/>
      <c r="AK25" s="1" t="s">
        <v>107</v>
      </c>
      <c r="AL25" s="1" t="s">
        <v>108</v>
      </c>
      <c r="AM25" s="1" t="s">
        <v>109</v>
      </c>
      <c r="AX25">
        <v>15</v>
      </c>
      <c r="AY25" s="39" t="str">
        <f ca="1">IF(グラフ用③[[#This Row],[番号]]=COUNT(グラフ用①[年月日])+1,介入日[最終＋3年],グラフ用①[[#This Row],[年月日]])</f>
        <v/>
      </c>
      <c r="AZ25" t="str">
        <f ca="1">IF(グラフ用③[[#This Row],[年月日]]=介入日[最終＋3年],NA(),IF(グラフ用①[[#This Row],[年月日]]="","",IF(グラフ用①[[#This Row],[年月日]]&lt;=介入日[年月日合成],グラフ用①[[#This Row],[eGFR]],NA())))</f>
        <v/>
      </c>
      <c r="BA25" t="str">
        <f ca="1">IF(グラフ用③[[#This Row],[年月日]]=介入日[最終＋3年],NA(),IF(グラフ用①[[#This Row],[年月日]]="","",IF(グラフ用①[[#This Row],[年月日]]&gt;介入日[年月日合成],グラフ用①[[#This Row],[eGFR]],NA())))</f>
        <v/>
      </c>
      <c r="BB2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5">
        <v>15</v>
      </c>
      <c r="BJ25" s="39" t="str">
        <f>グラフ用①[[#This Row],[年月日]]</f>
        <v/>
      </c>
      <c r="BK25" t="str">
        <f>IF(介入前後計算[[#This Row],[年月日]]="","",IF(グラフ用①[[#This Row],[年月日]]&lt;=介入日[年月日合成],グラフ用①[[#This Row],[eGFR]],""))</f>
        <v/>
      </c>
      <c r="BL25" t="str">
        <f>IF(介入前後計算[[#This Row],[年月日]]="","",IF(グラフ用①[[#This Row],[年月日]]&gt;介入日[年月日合成],グラフ用①[[#This Row],[eGFR]],""))</f>
        <v/>
      </c>
      <c r="BM25" t="str">
        <f ca="1">IFERROR(介入前後計算[[#This Row],[年月日]]*前パラメーター[傾き]+前パラメーター[切片],"")</f>
        <v/>
      </c>
      <c r="BN25" t="str">
        <f ca="1">IFERROR(介入前後計算[[#This Row],[年月日]]*後パラメーター[傾き]+後パラメーター[切片],"")</f>
        <v/>
      </c>
      <c r="BO25" s="40" t="str">
        <f>IF(介入前後計算[[#This Row],[A_eGFR]]="","",-介入前後計算[[#This Row],[A_eGFR]]+介入前後計算[[#This Row],[A予測]])</f>
        <v/>
      </c>
      <c r="BP25" s="40" t="str">
        <f>IF(介入前後計算[[#This Row],[B_eGFR]]="","",-介入前後計算[[#This Row],[B_eGFR]]+介入前後計算[[#This Row],[B予測]])</f>
        <v/>
      </c>
      <c r="BQ25" s="39" t="str">
        <f>IF(介入前後計算[[#This Row],[年月日]]="","",IF(グラフ用①[[#This Row],[年月日]]&lt;=介入日[年月日合成],グラフ用①[年月日],""))</f>
        <v/>
      </c>
      <c r="BR25" s="39" t="str">
        <f>IF(介入前後計算[[#This Row],[年月日]]="","",IF(グラフ用①[[#This Row],[年月日]]&gt;介入日[年月日合成],グラフ用①[年月日],""))</f>
        <v/>
      </c>
    </row>
    <row r="26" spans="2:70" x14ac:dyDescent="0.45">
      <c r="B26" s="1">
        <v>16</v>
      </c>
      <c r="C26" s="1" t="str">
        <f>IF(OR(入力1[[#This Row],[元号]]="",入力1[[#This Row],[和暦年]]=""),"",入力1[[#This Row],[元号]]&amp;入力1[[#This Row],[和暦年]]&amp;"年")</f>
        <v/>
      </c>
      <c r="D26" s="1" t="str">
        <f>IF(暦調整[[#This Row],[元号和暦年]]&lt;&gt;"","",IF(入力1[[#This Row],[（西暦年）]]&lt;&gt;"",入力1[[#This Row],[（西暦年）]]&amp;"年",""))</f>
        <v/>
      </c>
      <c r="E26" s="1" t="str">
        <f>IF(AND(暦調整[[#This Row],[元号和暦年]]="",暦調整[[#This Row],[西暦年（再掲）]]=""),"",IF(暦調整[[#This Row],[元号和暦年]]&lt;&gt;"",暦調整[元号和暦年],暦調整[西暦年（再掲）]))</f>
        <v/>
      </c>
      <c r="F26" s="3" t="str">
        <f>IF(暦調整[[#This Row],[年]]="","",DATEVALUE(暦調整[[#This Row],[年]]&amp;IF(入力1[[#This Row],[月]]="","1月",入力1[[#This Row],[月]]&amp;"月")&amp;IF(入力1[[#This Row],[日]]="","1日",入力1[[#This Row],[日]]&amp;"日")))</f>
        <v/>
      </c>
      <c r="G26" s="27" t="str">
        <f>IF(入力1[[#This Row],[eGFR]]="","",入力1[eGFR])</f>
        <v/>
      </c>
      <c r="H26" s="27" t="str">
        <f>IF(入力1[[#This Row],[尿蛋白定性]]="","",入力1[尿蛋白定性])</f>
        <v/>
      </c>
      <c r="K26" s="1">
        <v>16</v>
      </c>
      <c r="L26" s="3" t="str">
        <f>IFERROR(SMALL(暦調整[年月日合成],上詰昇順①[[#This Row],[番号]]),"")</f>
        <v/>
      </c>
      <c r="M26" s="1" t="str">
        <f>IFERROR(VLOOKUP(上詰昇順①[[#This Row],[年月日]],暦調整[[年月日合成]:[尿定性（再掲）]],2,FALSE),"")</f>
        <v/>
      </c>
      <c r="N26" s="1" t="str">
        <f>IFERROR(VLOOKUP(上詰昇順①[[#This Row],[年月日]],暦調整[[年月日合成]:[尿定性（再掲）]],3,FALSE),"")</f>
        <v/>
      </c>
      <c r="Q26" s="1">
        <v>16</v>
      </c>
      <c r="R26" s="28" t="str">
        <f>IF(COUNTBLANK(暦調整[[#This Row],[eGFR（再掲）]:[尿定性（再掲）]])=0,暦調整[[#This Row],[年月日合成]],"")</f>
        <v/>
      </c>
      <c r="S26" s="28" t="str">
        <f>IFERROR(SMALL(上詰昇順②[判定可能年月日],上詰昇順②[[#This Row],[番号]]),"")</f>
        <v/>
      </c>
      <c r="T26" t="str">
        <f>IFERROR(VLOOKUP(上詰昇順②[[#This Row],[年月日]],暦調整[[年月日合成]:[尿定性（再掲）]],2,FALSE),"")</f>
        <v/>
      </c>
      <c r="U26" t="str">
        <f>IFERROR(VLOOKUP(上詰昇順②[[#This Row],[年月日]],暦調整[[年月日合成]:[尿定性（再掲）]],3,FALSE),"")</f>
        <v/>
      </c>
      <c r="X26" s="1">
        <v>16</v>
      </c>
      <c r="Y26" s="3" t="str">
        <f>上詰昇順①[年月日]</f>
        <v/>
      </c>
      <c r="Z26" s="1" t="str">
        <f>上詰昇順①[対応eGFR]</f>
        <v/>
      </c>
      <c r="AC26" s="1">
        <v>16</v>
      </c>
      <c r="AD26" s="3" t="str">
        <f>上詰昇順②[[#This Row],[年月日]]</f>
        <v/>
      </c>
      <c r="AE26" s="1" t="str">
        <f>IF(上詰昇順②[対応eGFR]&lt;30,4,"")</f>
        <v/>
      </c>
      <c r="AF26" s="1" t="str">
        <f>IF(上詰昇順②[対応尿定性]="-",1,IF(上詰昇順②[対応尿定性]="±",2,IF(上詰昇順②[対応尿定性]="","",3)))</f>
        <v/>
      </c>
      <c r="AG26" s="1" t="str">
        <f>IF(グラフ用②[[#This Row],[eGFR判定]]&lt;&gt;"",グラフ用②[[#This Row],[eGFR判定]],グラフ用②[[#This Row],[尿検査判定]])</f>
        <v/>
      </c>
      <c r="AH26" s="1" t="str">
        <f>IF(グラフ用②[[#This Row],[最終判定①]]="","",IF(グラフ用②[[#This Row],[最終判定①]]=1,"第1期(腎症前期)",IF(グラフ用②[[#This Row],[最終判定①]]=2,"第2期(早期腎症期)",IF(グラフ用②[[#This Row],[最終判定①]]=3,"第3期(顕性腎症期)","第4期(腎不全期)"))))</f>
        <v/>
      </c>
      <c r="AI26" s="1"/>
      <c r="AK26" s="1">
        <f ca="1">VLOOKUP(MAX(介入前後計算[A年月日]),介入前後計算[[年月日]:[B_eGFR]],2,FALSE)</f>
        <v>44</v>
      </c>
      <c r="AL26" s="1">
        <f ca="1">IFERROR(VLOOKUP(LARGE(介入前後計算[A年月日],2),介入前後計算[[年月日]:[B_eGFR]],2,FALSE),"")</f>
        <v>55</v>
      </c>
      <c r="AM26" s="1">
        <f ca="1">VLOOKUP(MIN(介入前後計算[A年月日]),介入前後計算[[年月日]:[B_eGFR]],2,FALSE)</f>
        <v>70</v>
      </c>
      <c r="AX26">
        <v>16</v>
      </c>
      <c r="AY26" s="39" t="str">
        <f ca="1">IF(グラフ用③[[#This Row],[番号]]=COUNT(グラフ用①[年月日])+1,介入日[最終＋3年],グラフ用①[[#This Row],[年月日]])</f>
        <v/>
      </c>
      <c r="AZ26" t="str">
        <f ca="1">IF(グラフ用③[[#This Row],[年月日]]=介入日[最終＋3年],NA(),IF(グラフ用①[[#This Row],[年月日]]="","",IF(グラフ用①[[#This Row],[年月日]]&lt;=介入日[年月日合成],グラフ用①[[#This Row],[eGFR]],NA())))</f>
        <v/>
      </c>
      <c r="BA26" t="str">
        <f ca="1">IF(グラフ用③[[#This Row],[年月日]]=介入日[最終＋3年],NA(),IF(グラフ用①[[#This Row],[年月日]]="","",IF(グラフ用①[[#This Row],[年月日]]&gt;介入日[年月日合成],グラフ用①[[#This Row],[eGFR]],NA())))</f>
        <v/>
      </c>
      <c r="BB2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6">
        <v>16</v>
      </c>
      <c r="BJ26" s="39" t="str">
        <f>グラフ用①[[#This Row],[年月日]]</f>
        <v/>
      </c>
      <c r="BK26" t="str">
        <f>IF(介入前後計算[[#This Row],[年月日]]="","",IF(グラフ用①[[#This Row],[年月日]]&lt;=介入日[年月日合成],グラフ用①[[#This Row],[eGFR]],""))</f>
        <v/>
      </c>
      <c r="BL26" t="str">
        <f>IF(介入前後計算[[#This Row],[年月日]]="","",IF(グラフ用①[[#This Row],[年月日]]&gt;介入日[年月日合成],グラフ用①[[#This Row],[eGFR]],""))</f>
        <v/>
      </c>
      <c r="BM26" t="str">
        <f ca="1">IFERROR(介入前後計算[[#This Row],[年月日]]*前パラメーター[傾き]+前パラメーター[切片],"")</f>
        <v/>
      </c>
      <c r="BN26" t="str">
        <f ca="1">IFERROR(介入前後計算[[#This Row],[年月日]]*後パラメーター[傾き]+後パラメーター[切片],"")</f>
        <v/>
      </c>
      <c r="BO26" s="40" t="str">
        <f>IF(介入前後計算[[#This Row],[A_eGFR]]="","",-介入前後計算[[#This Row],[A_eGFR]]+介入前後計算[[#This Row],[A予測]])</f>
        <v/>
      </c>
      <c r="BP26" s="40" t="str">
        <f>IF(介入前後計算[[#This Row],[B_eGFR]]="","",-介入前後計算[[#This Row],[B_eGFR]]+介入前後計算[[#This Row],[B予測]])</f>
        <v/>
      </c>
      <c r="BQ26" s="39" t="str">
        <f>IF(介入前後計算[[#This Row],[年月日]]="","",IF(グラフ用①[[#This Row],[年月日]]&lt;=介入日[年月日合成],グラフ用①[年月日],""))</f>
        <v/>
      </c>
      <c r="BR26" s="39" t="str">
        <f>IF(介入前後計算[[#This Row],[年月日]]="","",IF(グラフ用①[[#This Row],[年月日]]&gt;介入日[年月日合成],グラフ用①[年月日],""))</f>
        <v/>
      </c>
    </row>
    <row r="27" spans="2:70" x14ac:dyDescent="0.45">
      <c r="B27" s="1">
        <v>17</v>
      </c>
      <c r="C27" s="1" t="str">
        <f>IF(OR(入力1[[#This Row],[元号]]="",入力1[[#This Row],[和暦年]]=""),"",入力1[[#This Row],[元号]]&amp;入力1[[#This Row],[和暦年]]&amp;"年")</f>
        <v/>
      </c>
      <c r="D27" s="1" t="str">
        <f>IF(暦調整[[#This Row],[元号和暦年]]&lt;&gt;"","",IF(入力1[[#This Row],[（西暦年）]]&lt;&gt;"",入力1[[#This Row],[（西暦年）]]&amp;"年",""))</f>
        <v/>
      </c>
      <c r="E27" s="1" t="str">
        <f>IF(AND(暦調整[[#This Row],[元号和暦年]]="",暦調整[[#This Row],[西暦年（再掲）]]=""),"",IF(暦調整[[#This Row],[元号和暦年]]&lt;&gt;"",暦調整[元号和暦年],暦調整[西暦年（再掲）]))</f>
        <v/>
      </c>
      <c r="F27" s="3" t="str">
        <f>IF(暦調整[[#This Row],[年]]="","",DATEVALUE(暦調整[[#This Row],[年]]&amp;IF(入力1[[#This Row],[月]]="","1月",入力1[[#This Row],[月]]&amp;"月")&amp;IF(入力1[[#This Row],[日]]="","1日",入力1[[#This Row],[日]]&amp;"日")))</f>
        <v/>
      </c>
      <c r="G27" s="27" t="str">
        <f>IF(入力1[[#This Row],[eGFR]]="","",入力1[eGFR])</f>
        <v/>
      </c>
      <c r="H27" s="27" t="str">
        <f>IF(入力1[[#This Row],[尿蛋白定性]]="","",入力1[尿蛋白定性])</f>
        <v/>
      </c>
      <c r="K27" s="1">
        <v>17</v>
      </c>
      <c r="L27" s="3" t="str">
        <f>IFERROR(SMALL(暦調整[年月日合成],上詰昇順①[[#This Row],[番号]]),"")</f>
        <v/>
      </c>
      <c r="M27" s="1" t="str">
        <f>IFERROR(VLOOKUP(上詰昇順①[[#This Row],[年月日]],暦調整[[年月日合成]:[尿定性（再掲）]],2,FALSE),"")</f>
        <v/>
      </c>
      <c r="N27" s="1" t="str">
        <f>IFERROR(VLOOKUP(上詰昇順①[[#This Row],[年月日]],暦調整[[年月日合成]:[尿定性（再掲）]],3,FALSE),"")</f>
        <v/>
      </c>
      <c r="Q27" s="1">
        <v>17</v>
      </c>
      <c r="R27" s="28" t="str">
        <f>IF(COUNTBLANK(暦調整[[#This Row],[eGFR（再掲）]:[尿定性（再掲）]])=0,暦調整[[#This Row],[年月日合成]],"")</f>
        <v/>
      </c>
      <c r="S27" s="28" t="str">
        <f>IFERROR(SMALL(上詰昇順②[判定可能年月日],上詰昇順②[[#This Row],[番号]]),"")</f>
        <v/>
      </c>
      <c r="T27" t="str">
        <f>IFERROR(VLOOKUP(上詰昇順②[[#This Row],[年月日]],暦調整[[年月日合成]:[尿定性（再掲）]],2,FALSE),"")</f>
        <v/>
      </c>
      <c r="U27" t="str">
        <f>IFERROR(VLOOKUP(上詰昇順②[[#This Row],[年月日]],暦調整[[年月日合成]:[尿定性（再掲）]],3,FALSE),"")</f>
        <v/>
      </c>
      <c r="X27" s="1">
        <v>17</v>
      </c>
      <c r="Y27" s="3" t="str">
        <f>上詰昇順①[年月日]</f>
        <v/>
      </c>
      <c r="Z27" s="1" t="str">
        <f>上詰昇順①[対応eGFR]</f>
        <v/>
      </c>
      <c r="AC27" s="1">
        <v>17</v>
      </c>
      <c r="AD27" s="3" t="str">
        <f>上詰昇順②[[#This Row],[年月日]]</f>
        <v/>
      </c>
      <c r="AE27" s="1" t="str">
        <f>IF(上詰昇順②[対応eGFR]&lt;30,4,"")</f>
        <v/>
      </c>
      <c r="AF27" s="1" t="str">
        <f>IF(上詰昇順②[対応尿定性]="-",1,IF(上詰昇順②[対応尿定性]="±",2,IF(上詰昇順②[対応尿定性]="","",3)))</f>
        <v/>
      </c>
      <c r="AG27" s="1" t="str">
        <f>IF(グラフ用②[[#This Row],[eGFR判定]]&lt;&gt;"",グラフ用②[[#This Row],[eGFR判定]],グラフ用②[[#This Row],[尿検査判定]])</f>
        <v/>
      </c>
      <c r="AH27" s="1" t="str">
        <f>IF(グラフ用②[[#This Row],[最終判定①]]="","",IF(グラフ用②[[#This Row],[最終判定①]]=1,"第1期(腎症前期)",IF(グラフ用②[[#This Row],[最終判定①]]=2,"第2期(早期腎症期)",IF(グラフ用②[[#This Row],[最終判定①]]=3,"第3期(顕性腎症期)","第4期(腎不全期)"))))</f>
        <v/>
      </c>
      <c r="AI27" s="1"/>
      <c r="AX27">
        <v>17</v>
      </c>
      <c r="AY27" s="39" t="str">
        <f ca="1">IF(グラフ用③[[#This Row],[番号]]=COUNT(グラフ用①[年月日])+1,介入日[最終＋3年],グラフ用①[[#This Row],[年月日]])</f>
        <v/>
      </c>
      <c r="AZ27" t="str">
        <f ca="1">IF(グラフ用③[[#This Row],[年月日]]=介入日[最終＋3年],NA(),IF(グラフ用①[[#This Row],[年月日]]="","",IF(グラフ用①[[#This Row],[年月日]]&lt;=介入日[年月日合成],グラフ用①[[#This Row],[eGFR]],NA())))</f>
        <v/>
      </c>
      <c r="BA27" t="str">
        <f ca="1">IF(グラフ用③[[#This Row],[年月日]]=介入日[最終＋3年],NA(),IF(グラフ用①[[#This Row],[年月日]]="","",IF(グラフ用①[[#This Row],[年月日]]&gt;介入日[年月日合成],グラフ用①[[#This Row],[eGFR]],NA())))</f>
        <v/>
      </c>
      <c r="BB2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7">
        <v>17</v>
      </c>
      <c r="BJ27" s="39" t="str">
        <f>グラフ用①[[#This Row],[年月日]]</f>
        <v/>
      </c>
      <c r="BK27" t="str">
        <f>IF(介入前後計算[[#This Row],[年月日]]="","",IF(グラフ用①[[#This Row],[年月日]]&lt;=介入日[年月日合成],グラフ用①[[#This Row],[eGFR]],""))</f>
        <v/>
      </c>
      <c r="BL27" t="str">
        <f>IF(介入前後計算[[#This Row],[年月日]]="","",IF(グラフ用①[[#This Row],[年月日]]&gt;介入日[年月日合成],グラフ用①[[#This Row],[eGFR]],""))</f>
        <v/>
      </c>
      <c r="BM27" t="str">
        <f ca="1">IFERROR(介入前後計算[[#This Row],[年月日]]*前パラメーター[傾き]+前パラメーター[切片],"")</f>
        <v/>
      </c>
      <c r="BN27" t="str">
        <f ca="1">IFERROR(介入前後計算[[#This Row],[年月日]]*後パラメーター[傾き]+後パラメーター[切片],"")</f>
        <v/>
      </c>
      <c r="BO27" s="40" t="str">
        <f>IF(介入前後計算[[#This Row],[A_eGFR]]="","",-介入前後計算[[#This Row],[A_eGFR]]+介入前後計算[[#This Row],[A予測]])</f>
        <v/>
      </c>
      <c r="BP27" s="40" t="str">
        <f>IF(介入前後計算[[#This Row],[B_eGFR]]="","",-介入前後計算[[#This Row],[B_eGFR]]+介入前後計算[[#This Row],[B予測]])</f>
        <v/>
      </c>
      <c r="BQ27" s="39" t="str">
        <f>IF(介入前後計算[[#This Row],[年月日]]="","",IF(グラフ用①[[#This Row],[年月日]]&lt;=介入日[年月日合成],グラフ用①[年月日],""))</f>
        <v/>
      </c>
      <c r="BR27" s="39" t="str">
        <f>IF(介入前後計算[[#This Row],[年月日]]="","",IF(グラフ用①[[#This Row],[年月日]]&gt;介入日[年月日合成],グラフ用①[年月日],""))</f>
        <v/>
      </c>
    </row>
    <row r="28" spans="2:70" x14ac:dyDescent="0.45">
      <c r="B28" s="1">
        <v>18</v>
      </c>
      <c r="C28" s="1" t="str">
        <f>IF(OR(入力1[[#This Row],[元号]]="",入力1[[#This Row],[和暦年]]=""),"",入力1[[#This Row],[元号]]&amp;入力1[[#This Row],[和暦年]]&amp;"年")</f>
        <v/>
      </c>
      <c r="D28" s="1" t="str">
        <f>IF(暦調整[[#This Row],[元号和暦年]]&lt;&gt;"","",IF(入力1[[#This Row],[（西暦年）]]&lt;&gt;"",入力1[[#This Row],[（西暦年）]]&amp;"年",""))</f>
        <v/>
      </c>
      <c r="E28" s="1" t="str">
        <f>IF(AND(暦調整[[#This Row],[元号和暦年]]="",暦調整[[#This Row],[西暦年（再掲）]]=""),"",IF(暦調整[[#This Row],[元号和暦年]]&lt;&gt;"",暦調整[元号和暦年],暦調整[西暦年（再掲）]))</f>
        <v/>
      </c>
      <c r="F28" s="3" t="str">
        <f>IF(暦調整[[#This Row],[年]]="","",DATEVALUE(暦調整[[#This Row],[年]]&amp;IF(入力1[[#This Row],[月]]="","1月",入力1[[#This Row],[月]]&amp;"月")&amp;IF(入力1[[#This Row],[日]]="","1日",入力1[[#This Row],[日]]&amp;"日")))</f>
        <v/>
      </c>
      <c r="G28" s="27" t="str">
        <f>IF(入力1[[#This Row],[eGFR]]="","",入力1[eGFR])</f>
        <v/>
      </c>
      <c r="H28" s="27" t="str">
        <f>IF(入力1[[#This Row],[尿蛋白定性]]="","",入力1[尿蛋白定性])</f>
        <v/>
      </c>
      <c r="K28" s="1">
        <v>18</v>
      </c>
      <c r="L28" s="3" t="str">
        <f>IFERROR(SMALL(暦調整[年月日合成],上詰昇順①[[#This Row],[番号]]),"")</f>
        <v/>
      </c>
      <c r="M28" s="1" t="str">
        <f>IFERROR(VLOOKUP(上詰昇順①[[#This Row],[年月日]],暦調整[[年月日合成]:[尿定性（再掲）]],2,FALSE),"")</f>
        <v/>
      </c>
      <c r="N28" s="1" t="str">
        <f>IFERROR(VLOOKUP(上詰昇順①[[#This Row],[年月日]],暦調整[[年月日合成]:[尿定性（再掲）]],3,FALSE),"")</f>
        <v/>
      </c>
      <c r="Q28" s="1">
        <v>18</v>
      </c>
      <c r="R28" s="28" t="str">
        <f>IF(COUNTBLANK(暦調整[[#This Row],[eGFR（再掲）]:[尿定性（再掲）]])=0,暦調整[[#This Row],[年月日合成]],"")</f>
        <v/>
      </c>
      <c r="S28" s="28" t="str">
        <f>IFERROR(SMALL(上詰昇順②[判定可能年月日],上詰昇順②[[#This Row],[番号]]),"")</f>
        <v/>
      </c>
      <c r="T28" t="str">
        <f>IFERROR(VLOOKUP(上詰昇順②[[#This Row],[年月日]],暦調整[[年月日合成]:[尿定性（再掲）]],2,FALSE),"")</f>
        <v/>
      </c>
      <c r="U28" t="str">
        <f>IFERROR(VLOOKUP(上詰昇順②[[#This Row],[年月日]],暦調整[[年月日合成]:[尿定性（再掲）]],3,FALSE),"")</f>
        <v/>
      </c>
      <c r="X28" s="1">
        <v>18</v>
      </c>
      <c r="Y28" s="3" t="str">
        <f>上詰昇順①[年月日]</f>
        <v/>
      </c>
      <c r="Z28" s="1" t="str">
        <f>上詰昇順①[対応eGFR]</f>
        <v/>
      </c>
      <c r="AC28" s="1">
        <v>18</v>
      </c>
      <c r="AD28" s="3" t="str">
        <f>上詰昇順②[[#This Row],[年月日]]</f>
        <v/>
      </c>
      <c r="AE28" s="1" t="str">
        <f>IF(上詰昇順②[対応eGFR]&lt;30,4,"")</f>
        <v/>
      </c>
      <c r="AF28" s="1" t="str">
        <f>IF(上詰昇順②[対応尿定性]="-",1,IF(上詰昇順②[対応尿定性]="±",2,IF(上詰昇順②[対応尿定性]="","",3)))</f>
        <v/>
      </c>
      <c r="AG28" s="1" t="str">
        <f>IF(グラフ用②[[#This Row],[eGFR判定]]&lt;&gt;"",グラフ用②[[#This Row],[eGFR判定]],グラフ用②[[#This Row],[尿検査判定]])</f>
        <v/>
      </c>
      <c r="AH28" s="1" t="str">
        <f>IF(グラフ用②[[#This Row],[最終判定①]]="","",IF(グラフ用②[[#This Row],[最終判定①]]=1,"第1期(腎症前期)",IF(グラフ用②[[#This Row],[最終判定①]]=2,"第2期(早期腎症期)",IF(グラフ用②[[#This Row],[最終判定①]]=3,"第3期(顕性腎症期)","第4期(腎不全期)"))))</f>
        <v/>
      </c>
      <c r="AI28" s="1"/>
      <c r="AX28">
        <v>18</v>
      </c>
      <c r="AY28" s="39" t="str">
        <f ca="1">IF(グラフ用③[[#This Row],[番号]]=COUNT(グラフ用①[年月日])+1,介入日[最終＋3年],グラフ用①[[#This Row],[年月日]])</f>
        <v/>
      </c>
      <c r="AZ28" t="str">
        <f ca="1">IF(グラフ用③[[#This Row],[年月日]]=介入日[最終＋3年],NA(),IF(グラフ用①[[#This Row],[年月日]]="","",IF(グラフ用①[[#This Row],[年月日]]&lt;=介入日[年月日合成],グラフ用①[[#This Row],[eGFR]],NA())))</f>
        <v/>
      </c>
      <c r="BA28" t="str">
        <f ca="1">IF(グラフ用③[[#This Row],[年月日]]=介入日[最終＋3年],NA(),IF(グラフ用①[[#This Row],[年月日]]="","",IF(グラフ用①[[#This Row],[年月日]]&gt;介入日[年月日合成],グラフ用①[[#This Row],[eGFR]],NA())))</f>
        <v/>
      </c>
      <c r="BB2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8">
        <v>18</v>
      </c>
      <c r="BJ28" s="39" t="str">
        <f>グラフ用①[[#This Row],[年月日]]</f>
        <v/>
      </c>
      <c r="BK28" t="str">
        <f>IF(介入前後計算[[#This Row],[年月日]]="","",IF(グラフ用①[[#This Row],[年月日]]&lt;=介入日[年月日合成],グラフ用①[[#This Row],[eGFR]],""))</f>
        <v/>
      </c>
      <c r="BL28" t="str">
        <f>IF(介入前後計算[[#This Row],[年月日]]="","",IF(グラフ用①[[#This Row],[年月日]]&gt;介入日[年月日合成],グラフ用①[[#This Row],[eGFR]],""))</f>
        <v/>
      </c>
      <c r="BM28" t="str">
        <f ca="1">IFERROR(介入前後計算[[#This Row],[年月日]]*前パラメーター[傾き]+前パラメーター[切片],"")</f>
        <v/>
      </c>
      <c r="BN28" t="str">
        <f ca="1">IFERROR(介入前後計算[[#This Row],[年月日]]*後パラメーター[傾き]+後パラメーター[切片],"")</f>
        <v/>
      </c>
      <c r="BO28" s="40" t="str">
        <f>IF(介入前後計算[[#This Row],[A_eGFR]]="","",-介入前後計算[[#This Row],[A_eGFR]]+介入前後計算[[#This Row],[A予測]])</f>
        <v/>
      </c>
      <c r="BP28" s="40" t="str">
        <f>IF(介入前後計算[[#This Row],[B_eGFR]]="","",-介入前後計算[[#This Row],[B_eGFR]]+介入前後計算[[#This Row],[B予測]])</f>
        <v/>
      </c>
      <c r="BQ28" s="39" t="str">
        <f>IF(介入前後計算[[#This Row],[年月日]]="","",IF(グラフ用①[[#This Row],[年月日]]&lt;=介入日[年月日合成],グラフ用①[年月日],""))</f>
        <v/>
      </c>
      <c r="BR28" s="39" t="str">
        <f>IF(介入前後計算[[#This Row],[年月日]]="","",IF(グラフ用①[[#This Row],[年月日]]&gt;介入日[年月日合成],グラフ用①[年月日],""))</f>
        <v/>
      </c>
    </row>
    <row r="29" spans="2:70" x14ac:dyDescent="0.45">
      <c r="B29" s="1">
        <v>19</v>
      </c>
      <c r="C29" s="1" t="str">
        <f>IF(OR(入力1[[#This Row],[元号]]="",入力1[[#This Row],[和暦年]]=""),"",入力1[[#This Row],[元号]]&amp;入力1[[#This Row],[和暦年]]&amp;"年")</f>
        <v/>
      </c>
      <c r="D29" s="1" t="str">
        <f>IF(暦調整[[#This Row],[元号和暦年]]&lt;&gt;"","",IF(入力1[[#This Row],[（西暦年）]]&lt;&gt;"",入力1[[#This Row],[（西暦年）]]&amp;"年",""))</f>
        <v/>
      </c>
      <c r="E29" s="1" t="str">
        <f>IF(AND(暦調整[[#This Row],[元号和暦年]]="",暦調整[[#This Row],[西暦年（再掲）]]=""),"",IF(暦調整[[#This Row],[元号和暦年]]&lt;&gt;"",暦調整[元号和暦年],暦調整[西暦年（再掲）]))</f>
        <v/>
      </c>
      <c r="F29" s="3" t="str">
        <f>IF(暦調整[[#This Row],[年]]="","",DATEVALUE(暦調整[[#This Row],[年]]&amp;IF(入力1[[#This Row],[月]]="","1月",入力1[[#This Row],[月]]&amp;"月")&amp;IF(入力1[[#This Row],[日]]="","1日",入力1[[#This Row],[日]]&amp;"日")))</f>
        <v/>
      </c>
      <c r="G29" s="27" t="str">
        <f>IF(入力1[[#This Row],[eGFR]]="","",入力1[eGFR])</f>
        <v/>
      </c>
      <c r="H29" s="27" t="str">
        <f>IF(入力1[[#This Row],[尿蛋白定性]]="","",入力1[尿蛋白定性])</f>
        <v/>
      </c>
      <c r="K29" s="1">
        <v>19</v>
      </c>
      <c r="L29" s="3" t="str">
        <f>IFERROR(SMALL(暦調整[年月日合成],上詰昇順①[[#This Row],[番号]]),"")</f>
        <v/>
      </c>
      <c r="M29" s="1" t="str">
        <f>IFERROR(VLOOKUP(上詰昇順①[[#This Row],[年月日]],暦調整[[年月日合成]:[尿定性（再掲）]],2,FALSE),"")</f>
        <v/>
      </c>
      <c r="N29" s="1" t="str">
        <f>IFERROR(VLOOKUP(上詰昇順①[[#This Row],[年月日]],暦調整[[年月日合成]:[尿定性（再掲）]],3,FALSE),"")</f>
        <v/>
      </c>
      <c r="Q29" s="1">
        <v>19</v>
      </c>
      <c r="R29" s="28" t="str">
        <f>IF(COUNTBLANK(暦調整[[#This Row],[eGFR（再掲）]:[尿定性（再掲）]])=0,暦調整[[#This Row],[年月日合成]],"")</f>
        <v/>
      </c>
      <c r="S29" s="28" t="str">
        <f>IFERROR(SMALL(上詰昇順②[判定可能年月日],上詰昇順②[[#This Row],[番号]]),"")</f>
        <v/>
      </c>
      <c r="T29" t="str">
        <f>IFERROR(VLOOKUP(上詰昇順②[[#This Row],[年月日]],暦調整[[年月日合成]:[尿定性（再掲）]],2,FALSE),"")</f>
        <v/>
      </c>
      <c r="U29" t="str">
        <f>IFERROR(VLOOKUP(上詰昇順②[[#This Row],[年月日]],暦調整[[年月日合成]:[尿定性（再掲）]],3,FALSE),"")</f>
        <v/>
      </c>
      <c r="X29" s="1">
        <v>19</v>
      </c>
      <c r="Y29" s="3" t="str">
        <f>上詰昇順①[年月日]</f>
        <v/>
      </c>
      <c r="Z29" s="1" t="str">
        <f>上詰昇順①[対応eGFR]</f>
        <v/>
      </c>
      <c r="AC29" s="1">
        <v>19</v>
      </c>
      <c r="AD29" s="3" t="str">
        <f>上詰昇順②[[#This Row],[年月日]]</f>
        <v/>
      </c>
      <c r="AE29" s="1" t="str">
        <f>IF(上詰昇順②[対応eGFR]&lt;30,4,"")</f>
        <v/>
      </c>
      <c r="AF29" s="1" t="str">
        <f>IF(上詰昇順②[対応尿定性]="-",1,IF(上詰昇順②[対応尿定性]="±",2,IF(上詰昇順②[対応尿定性]="","",3)))</f>
        <v/>
      </c>
      <c r="AG29" s="1" t="str">
        <f>IF(グラフ用②[[#This Row],[eGFR判定]]&lt;&gt;"",グラフ用②[[#This Row],[eGFR判定]],グラフ用②[[#This Row],[尿検査判定]])</f>
        <v/>
      </c>
      <c r="AH29" s="1" t="str">
        <f>IF(グラフ用②[[#This Row],[最終判定①]]="","",IF(グラフ用②[[#This Row],[最終判定①]]=1,"第1期(腎症前期)",IF(グラフ用②[[#This Row],[最終判定①]]=2,"第2期(早期腎症期)",IF(グラフ用②[[#This Row],[最終判定①]]=3,"第3期(顕性腎症期)","第4期(腎不全期)"))))</f>
        <v/>
      </c>
      <c r="AI29" s="1"/>
      <c r="AK29" s="54" t="s">
        <v>106</v>
      </c>
      <c r="AX29">
        <v>19</v>
      </c>
      <c r="AY29" s="39" t="str">
        <f ca="1">IF(グラフ用③[[#This Row],[番号]]=COUNT(グラフ用①[年月日])+1,介入日[最終＋3年],グラフ用①[[#This Row],[年月日]])</f>
        <v/>
      </c>
      <c r="AZ29" t="str">
        <f ca="1">IF(グラフ用③[[#This Row],[年月日]]=介入日[最終＋3年],NA(),IF(グラフ用①[[#This Row],[年月日]]="","",IF(グラフ用①[[#This Row],[年月日]]&lt;=介入日[年月日合成],グラフ用①[[#This Row],[eGFR]],NA())))</f>
        <v/>
      </c>
      <c r="BA29" t="str">
        <f ca="1">IF(グラフ用③[[#This Row],[年月日]]=介入日[最終＋3年],NA(),IF(グラフ用①[[#This Row],[年月日]]="","",IF(グラフ用①[[#This Row],[年月日]]&gt;介入日[年月日合成],グラフ用①[[#This Row],[eGFR]],NA())))</f>
        <v/>
      </c>
      <c r="BB2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2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2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2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29">
        <v>19</v>
      </c>
      <c r="BJ29" s="39" t="str">
        <f>グラフ用①[[#This Row],[年月日]]</f>
        <v/>
      </c>
      <c r="BK29" t="str">
        <f>IF(介入前後計算[[#This Row],[年月日]]="","",IF(グラフ用①[[#This Row],[年月日]]&lt;=介入日[年月日合成],グラフ用①[[#This Row],[eGFR]],""))</f>
        <v/>
      </c>
      <c r="BL29" t="str">
        <f>IF(介入前後計算[[#This Row],[年月日]]="","",IF(グラフ用①[[#This Row],[年月日]]&gt;介入日[年月日合成],グラフ用①[[#This Row],[eGFR]],""))</f>
        <v/>
      </c>
      <c r="BM29" t="str">
        <f ca="1">IFERROR(介入前後計算[[#This Row],[年月日]]*前パラメーター[傾き]+前パラメーター[切片],"")</f>
        <v/>
      </c>
      <c r="BN29" t="str">
        <f ca="1">IFERROR(介入前後計算[[#This Row],[年月日]]*後パラメーター[傾き]+後パラメーター[切片],"")</f>
        <v/>
      </c>
      <c r="BO29" s="40" t="str">
        <f>IF(介入前後計算[[#This Row],[A_eGFR]]="","",-介入前後計算[[#This Row],[A_eGFR]]+介入前後計算[[#This Row],[A予測]])</f>
        <v/>
      </c>
      <c r="BP29" s="40" t="str">
        <f>IF(介入前後計算[[#This Row],[B_eGFR]]="","",-介入前後計算[[#This Row],[B_eGFR]]+介入前後計算[[#This Row],[B予測]])</f>
        <v/>
      </c>
      <c r="BQ29" s="39" t="str">
        <f>IF(介入前後計算[[#This Row],[年月日]]="","",IF(グラフ用①[[#This Row],[年月日]]&lt;=介入日[年月日合成],グラフ用①[年月日],""))</f>
        <v/>
      </c>
      <c r="BR29" s="39" t="str">
        <f>IF(介入前後計算[[#This Row],[年月日]]="","",IF(グラフ用①[[#This Row],[年月日]]&gt;介入日[年月日合成],グラフ用①[年月日],""))</f>
        <v/>
      </c>
    </row>
    <row r="30" spans="2:70" x14ac:dyDescent="0.45">
      <c r="B30" s="1">
        <v>20</v>
      </c>
      <c r="C30" s="1" t="str">
        <f>IF(OR(入力1[[#This Row],[元号]]="",入力1[[#This Row],[和暦年]]=""),"",入力1[[#This Row],[元号]]&amp;入力1[[#This Row],[和暦年]]&amp;"年")</f>
        <v/>
      </c>
      <c r="D30" s="1" t="str">
        <f>IF(暦調整[[#This Row],[元号和暦年]]&lt;&gt;"","",IF(入力1[[#This Row],[（西暦年）]]&lt;&gt;"",入力1[[#This Row],[（西暦年）]]&amp;"年",""))</f>
        <v/>
      </c>
      <c r="E30" s="1" t="str">
        <f>IF(AND(暦調整[[#This Row],[元号和暦年]]="",暦調整[[#This Row],[西暦年（再掲）]]=""),"",IF(暦調整[[#This Row],[元号和暦年]]&lt;&gt;"",暦調整[元号和暦年],暦調整[西暦年（再掲）]))</f>
        <v/>
      </c>
      <c r="F30" s="3" t="str">
        <f>IF(暦調整[[#This Row],[年]]="","",DATEVALUE(暦調整[[#This Row],[年]]&amp;IF(入力1[[#This Row],[月]]="","1月",入力1[[#This Row],[月]]&amp;"月")&amp;IF(入力1[[#This Row],[日]]="","1日",入力1[[#This Row],[日]]&amp;"日")))</f>
        <v/>
      </c>
      <c r="G30" s="27" t="str">
        <f>IF(入力1[[#This Row],[eGFR]]="","",入力1[eGFR])</f>
        <v/>
      </c>
      <c r="H30" s="27" t="str">
        <f>IF(入力1[[#This Row],[尿蛋白定性]]="","",入力1[尿蛋白定性])</f>
        <v/>
      </c>
      <c r="K30" s="1">
        <v>20</v>
      </c>
      <c r="L30" s="3" t="str">
        <f>IFERROR(SMALL(暦調整[年月日合成],上詰昇順①[[#This Row],[番号]]),"")</f>
        <v/>
      </c>
      <c r="M30" s="1" t="str">
        <f>IFERROR(VLOOKUP(上詰昇順①[[#This Row],[年月日]],暦調整[[年月日合成]:[尿定性（再掲）]],2,FALSE),"")</f>
        <v/>
      </c>
      <c r="N30" s="1" t="str">
        <f>IFERROR(VLOOKUP(上詰昇順①[[#This Row],[年月日]],暦調整[[年月日合成]:[尿定性（再掲）]],3,FALSE),"")</f>
        <v/>
      </c>
      <c r="Q30" s="1">
        <v>20</v>
      </c>
      <c r="R30" s="28" t="str">
        <f>IF(COUNTBLANK(暦調整[[#This Row],[eGFR（再掲）]:[尿定性（再掲）]])=0,暦調整[[#This Row],[年月日合成]],"")</f>
        <v/>
      </c>
      <c r="S30" s="28" t="str">
        <f>IFERROR(SMALL(上詰昇順②[判定可能年月日],上詰昇順②[[#This Row],[番号]]),"")</f>
        <v/>
      </c>
      <c r="T30" t="str">
        <f>IFERROR(VLOOKUP(上詰昇順②[[#This Row],[年月日]],暦調整[[年月日合成]:[尿定性（再掲）]],2,FALSE),"")</f>
        <v/>
      </c>
      <c r="U30" t="str">
        <f>IFERROR(VLOOKUP(上詰昇順②[[#This Row],[年月日]],暦調整[[年月日合成]:[尿定性（再掲）]],3,FALSE),"")</f>
        <v/>
      </c>
      <c r="X30" s="1">
        <v>20</v>
      </c>
      <c r="Y30" s="3" t="str">
        <f>上詰昇順①[年月日]</f>
        <v/>
      </c>
      <c r="Z30" s="1" t="str">
        <f>上詰昇順①[対応eGFR]</f>
        <v/>
      </c>
      <c r="AC30" s="1">
        <v>20</v>
      </c>
      <c r="AD30" s="3" t="str">
        <f>上詰昇順②[[#This Row],[年月日]]</f>
        <v/>
      </c>
      <c r="AE30" s="1" t="str">
        <f>IF(上詰昇順②[対応eGFR]&lt;30,4,"")</f>
        <v/>
      </c>
      <c r="AF30" s="1" t="str">
        <f>IF(上詰昇順②[対応尿定性]="-",1,IF(上詰昇順②[対応尿定性]="±",2,IF(上詰昇順②[対応尿定性]="","",3)))</f>
        <v/>
      </c>
      <c r="AG30" s="1" t="str">
        <f>IF(グラフ用②[[#This Row],[eGFR判定]]&lt;&gt;"",グラフ用②[[#This Row],[eGFR判定]],グラフ用②[[#This Row],[尿検査判定]])</f>
        <v/>
      </c>
      <c r="AH30" s="1" t="str">
        <f>IF(グラフ用②[[#This Row],[最終判定①]]="","",IF(グラフ用②[[#This Row],[最終判定①]]=1,"第1期(腎症前期)",IF(グラフ用②[[#This Row],[最終判定①]]=2,"第2期(早期腎症期)",IF(グラフ用②[[#This Row],[最終判定①]]=3,"第3期(顕性腎症期)","第4期(腎不全期)"))))</f>
        <v/>
      </c>
      <c r="AI30" s="1"/>
      <c r="AK30" s="1" t="s">
        <v>110</v>
      </c>
      <c r="AL30" s="1" t="s">
        <v>108</v>
      </c>
      <c r="AM30" s="1" t="s">
        <v>109</v>
      </c>
      <c r="AX30">
        <v>20</v>
      </c>
      <c r="AY30" s="39" t="str">
        <f ca="1">IF(グラフ用③[[#This Row],[番号]]=COUNT(グラフ用①[年月日])+1,介入日[最終＋3年],グラフ用①[[#This Row],[年月日]])</f>
        <v/>
      </c>
      <c r="AZ30" t="str">
        <f ca="1">IF(グラフ用③[[#This Row],[年月日]]=介入日[最終＋3年],NA(),IF(グラフ用①[[#This Row],[年月日]]="","",IF(グラフ用①[[#This Row],[年月日]]&lt;=介入日[年月日合成],グラフ用①[[#This Row],[eGFR]],NA())))</f>
        <v/>
      </c>
      <c r="BA30" t="str">
        <f ca="1">IF(グラフ用③[[#This Row],[年月日]]=介入日[最終＋3年],NA(),IF(グラフ用①[[#This Row],[年月日]]="","",IF(グラフ用①[[#This Row],[年月日]]&gt;介入日[年月日合成],グラフ用①[[#This Row],[eGFR]],NA())))</f>
        <v/>
      </c>
      <c r="BB3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0">
        <v>20</v>
      </c>
      <c r="BJ30" s="39" t="str">
        <f>グラフ用①[[#This Row],[年月日]]</f>
        <v/>
      </c>
      <c r="BK30" t="str">
        <f>IF(介入前後計算[[#This Row],[年月日]]="","",IF(グラフ用①[[#This Row],[年月日]]&lt;=介入日[年月日合成],グラフ用①[[#This Row],[eGFR]],""))</f>
        <v/>
      </c>
      <c r="BL30" t="str">
        <f>IF(介入前後計算[[#This Row],[年月日]]="","",IF(グラフ用①[[#This Row],[年月日]]&gt;介入日[年月日合成],グラフ用①[[#This Row],[eGFR]],""))</f>
        <v/>
      </c>
      <c r="BM30" t="str">
        <f ca="1">IFERROR(介入前後計算[[#This Row],[年月日]]*前パラメーター[傾き]+前パラメーター[切片],"")</f>
        <v/>
      </c>
      <c r="BN30" t="str">
        <f ca="1">IFERROR(介入前後計算[[#This Row],[年月日]]*後パラメーター[傾き]+後パラメーター[切片],"")</f>
        <v/>
      </c>
      <c r="BO30" s="40" t="str">
        <f>IF(介入前後計算[[#This Row],[A_eGFR]]="","",-介入前後計算[[#This Row],[A_eGFR]]+介入前後計算[[#This Row],[A予測]])</f>
        <v/>
      </c>
      <c r="BP30" s="40" t="str">
        <f>IF(介入前後計算[[#This Row],[B_eGFR]]="","",-介入前後計算[[#This Row],[B_eGFR]]+介入前後計算[[#This Row],[B予測]])</f>
        <v/>
      </c>
      <c r="BQ30" s="39" t="str">
        <f>IF(介入前後計算[[#This Row],[年月日]]="","",IF(グラフ用①[[#This Row],[年月日]]&lt;=介入日[年月日合成],グラフ用①[年月日],""))</f>
        <v/>
      </c>
      <c r="BR30" s="39" t="str">
        <f>IF(介入前後計算[[#This Row],[年月日]]="","",IF(グラフ用①[[#This Row],[年月日]]&gt;介入日[年月日合成],グラフ用①[年月日],""))</f>
        <v/>
      </c>
    </row>
    <row r="31" spans="2:70" x14ac:dyDescent="0.45">
      <c r="B31" s="1">
        <v>21</v>
      </c>
      <c r="C31" s="1" t="str">
        <f>IF(OR(入力1[[#This Row],[元号]]="",入力1[[#This Row],[和暦年]]=""),"",入力1[[#This Row],[元号]]&amp;入力1[[#This Row],[和暦年]]&amp;"年")</f>
        <v/>
      </c>
      <c r="D31" s="1" t="str">
        <f>IF(暦調整[[#This Row],[元号和暦年]]&lt;&gt;"","",IF(入力1[[#This Row],[（西暦年）]]&lt;&gt;"",入力1[[#This Row],[（西暦年）]]&amp;"年",""))</f>
        <v/>
      </c>
      <c r="E31" s="1" t="str">
        <f>IF(AND(暦調整[[#This Row],[元号和暦年]]="",暦調整[[#This Row],[西暦年（再掲）]]=""),"",IF(暦調整[[#This Row],[元号和暦年]]&lt;&gt;"",暦調整[元号和暦年],暦調整[西暦年（再掲）]))</f>
        <v/>
      </c>
      <c r="F31" s="3" t="str">
        <f>IF(暦調整[[#This Row],[年]]="","",DATEVALUE(暦調整[[#This Row],[年]]&amp;IF(入力1[[#This Row],[月]]="","1月",入力1[[#This Row],[月]]&amp;"月")&amp;IF(入力1[[#This Row],[日]]="","1日",入力1[[#This Row],[日]]&amp;"日")))</f>
        <v/>
      </c>
      <c r="G31" s="27" t="str">
        <f>IF(入力1[[#This Row],[eGFR]]="","",入力1[eGFR])</f>
        <v/>
      </c>
      <c r="H31" s="27" t="str">
        <f>IF(入力1[[#This Row],[尿蛋白定性]]="","",入力1[尿蛋白定性])</f>
        <v/>
      </c>
      <c r="K31" s="1">
        <v>21</v>
      </c>
      <c r="L31" s="3" t="str">
        <f>IFERROR(SMALL(暦調整[年月日合成],上詰昇順①[[#This Row],[番号]]),"")</f>
        <v/>
      </c>
      <c r="M31" s="1" t="str">
        <f>IFERROR(VLOOKUP(上詰昇順①[[#This Row],[年月日]],暦調整[[年月日合成]:[尿定性（再掲）]],2,FALSE),"")</f>
        <v/>
      </c>
      <c r="N31" s="1" t="str">
        <f>IFERROR(VLOOKUP(上詰昇順①[[#This Row],[年月日]],暦調整[[年月日合成]:[尿定性（再掲）]],3,FALSE),"")</f>
        <v/>
      </c>
      <c r="Q31" s="1">
        <v>21</v>
      </c>
      <c r="R31" s="28" t="str">
        <f>IF(COUNTBLANK(暦調整[[#This Row],[eGFR（再掲）]:[尿定性（再掲）]])=0,暦調整[[#This Row],[年月日合成]],"")</f>
        <v/>
      </c>
      <c r="S31" s="28" t="str">
        <f>IFERROR(SMALL(上詰昇順②[判定可能年月日],上詰昇順②[[#This Row],[番号]]),"")</f>
        <v/>
      </c>
      <c r="T31" t="str">
        <f>IFERROR(VLOOKUP(上詰昇順②[[#This Row],[年月日]],暦調整[[年月日合成]:[尿定性（再掲）]],2,FALSE),"")</f>
        <v/>
      </c>
      <c r="U31" t="str">
        <f>IFERROR(VLOOKUP(上詰昇順②[[#This Row],[年月日]],暦調整[[年月日合成]:[尿定性（再掲）]],3,FALSE),"")</f>
        <v/>
      </c>
      <c r="X31" s="1">
        <v>21</v>
      </c>
      <c r="Y31" s="3" t="str">
        <f>上詰昇順①[年月日]</f>
        <v/>
      </c>
      <c r="Z31" s="1" t="str">
        <f>上詰昇順①[対応eGFR]</f>
        <v/>
      </c>
      <c r="AC31" s="1">
        <v>21</v>
      </c>
      <c r="AD31" s="3" t="str">
        <f>上詰昇順②[[#This Row],[年月日]]</f>
        <v/>
      </c>
      <c r="AE31" s="1" t="str">
        <f>IF(上詰昇順②[対応eGFR]&lt;30,4,"")</f>
        <v/>
      </c>
      <c r="AF31" s="1" t="str">
        <f>IF(上詰昇順②[対応尿定性]="-",1,IF(上詰昇順②[対応尿定性]="±",2,IF(上詰昇順②[対応尿定性]="","",3)))</f>
        <v/>
      </c>
      <c r="AG31" s="1" t="str">
        <f>IF(グラフ用②[[#This Row],[eGFR判定]]&lt;&gt;"",グラフ用②[[#This Row],[eGFR判定]],グラフ用②[[#This Row],[尿検査判定]])</f>
        <v/>
      </c>
      <c r="AH31" s="1" t="str">
        <f>IF(グラフ用②[[#This Row],[最終判定①]]="","",IF(グラフ用②[[#This Row],[最終判定①]]=1,"第1期(腎症前期)",IF(グラフ用②[[#This Row],[最終判定①]]=2,"第2期(早期腎症期)",IF(グラフ用②[[#This Row],[最終判定①]]=3,"第3期(顕性腎症期)","第4期(腎不全期)"))))</f>
        <v/>
      </c>
      <c r="AK31" s="1">
        <f ca="1">MAX(介入前後計算[A年月日])</f>
        <v>43221</v>
      </c>
      <c r="AL31" s="1">
        <f ca="1">IFERROR(LARGE(介入前後計算[A年月日],2),"")</f>
        <v>42826</v>
      </c>
      <c r="AM31" s="1">
        <f ca="1">MIN(介入前後計算[A年月日])</f>
        <v>42095</v>
      </c>
      <c r="AX31">
        <v>21</v>
      </c>
      <c r="AY31" s="39" t="str">
        <f ca="1">IF(グラフ用③[[#This Row],[番号]]=COUNT(グラフ用①[年月日])+1,介入日[最終＋3年],グラフ用①[[#This Row],[年月日]])</f>
        <v/>
      </c>
      <c r="AZ31" t="str">
        <f ca="1">IF(グラフ用③[[#This Row],[年月日]]=介入日[最終＋3年],NA(),IF(グラフ用①[[#This Row],[年月日]]="","",IF(グラフ用①[[#This Row],[年月日]]&lt;=介入日[年月日合成],グラフ用①[[#This Row],[eGFR]],NA())))</f>
        <v/>
      </c>
      <c r="BA31" t="str">
        <f ca="1">IF(グラフ用③[[#This Row],[年月日]]=介入日[最終＋3年],NA(),IF(グラフ用①[[#This Row],[年月日]]="","",IF(グラフ用①[[#This Row],[年月日]]&gt;介入日[年月日合成],グラフ用①[[#This Row],[eGFR]],NA())))</f>
        <v/>
      </c>
      <c r="BB3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1">
        <v>21</v>
      </c>
      <c r="BJ31" s="39" t="str">
        <f>グラフ用①[[#This Row],[年月日]]</f>
        <v/>
      </c>
      <c r="BK31" t="str">
        <f>IF(介入前後計算[[#This Row],[年月日]]="","",IF(グラフ用①[[#This Row],[年月日]]&lt;=介入日[年月日合成],グラフ用①[[#This Row],[eGFR]],""))</f>
        <v/>
      </c>
      <c r="BL31" t="str">
        <f>IF(介入前後計算[[#This Row],[年月日]]="","",IF(グラフ用①[[#This Row],[年月日]]&gt;介入日[年月日合成],グラフ用①[[#This Row],[eGFR]],""))</f>
        <v/>
      </c>
      <c r="BM31" t="str">
        <f ca="1">IFERROR(介入前後計算[[#This Row],[年月日]]*前パラメーター[傾き]+前パラメーター[切片],"")</f>
        <v/>
      </c>
      <c r="BN31" t="str">
        <f ca="1">IFERROR(介入前後計算[[#This Row],[年月日]]*後パラメーター[傾き]+後パラメーター[切片],"")</f>
        <v/>
      </c>
      <c r="BO31" s="40" t="str">
        <f>IF(介入前後計算[[#This Row],[A_eGFR]]="","",-介入前後計算[[#This Row],[A_eGFR]]+介入前後計算[[#This Row],[A予測]])</f>
        <v/>
      </c>
      <c r="BP31" s="40" t="str">
        <f>IF(介入前後計算[[#This Row],[B_eGFR]]="","",-介入前後計算[[#This Row],[B_eGFR]]+介入前後計算[[#This Row],[B予測]])</f>
        <v/>
      </c>
      <c r="BQ31" s="39" t="str">
        <f>IF(介入前後計算[[#This Row],[年月日]]="","",IF(グラフ用①[[#This Row],[年月日]]&lt;=介入日[年月日合成],グラフ用①[年月日],""))</f>
        <v/>
      </c>
      <c r="BR31" s="39" t="str">
        <f>IF(介入前後計算[[#This Row],[年月日]]="","",IF(グラフ用①[[#This Row],[年月日]]&gt;介入日[年月日合成],グラフ用①[年月日],""))</f>
        <v/>
      </c>
    </row>
    <row r="32" spans="2:70" x14ac:dyDescent="0.45">
      <c r="B32" s="1">
        <v>22</v>
      </c>
      <c r="C32" s="1" t="str">
        <f>IF(OR(入力1[[#This Row],[元号]]="",入力1[[#This Row],[和暦年]]=""),"",入力1[[#This Row],[元号]]&amp;入力1[[#This Row],[和暦年]]&amp;"年")</f>
        <v/>
      </c>
      <c r="D32" s="1" t="str">
        <f>IF(暦調整[[#This Row],[元号和暦年]]&lt;&gt;"","",IF(入力1[[#This Row],[（西暦年）]]&lt;&gt;"",入力1[[#This Row],[（西暦年）]]&amp;"年",""))</f>
        <v/>
      </c>
      <c r="E32" s="1" t="str">
        <f>IF(AND(暦調整[[#This Row],[元号和暦年]]="",暦調整[[#This Row],[西暦年（再掲）]]=""),"",IF(暦調整[[#This Row],[元号和暦年]]&lt;&gt;"",暦調整[元号和暦年],暦調整[西暦年（再掲）]))</f>
        <v/>
      </c>
      <c r="F32" s="3" t="str">
        <f>IF(暦調整[[#This Row],[年]]="","",DATEVALUE(暦調整[[#This Row],[年]]&amp;IF(入力1[[#This Row],[月]]="","1月",入力1[[#This Row],[月]]&amp;"月")&amp;IF(入力1[[#This Row],[日]]="","1日",入力1[[#This Row],[日]]&amp;"日")))</f>
        <v/>
      </c>
      <c r="G32" s="27" t="str">
        <f>IF(入力1[[#This Row],[eGFR]]="","",入力1[eGFR])</f>
        <v/>
      </c>
      <c r="H32" s="27" t="str">
        <f>IF(入力1[[#This Row],[尿蛋白定性]]="","",入力1[尿蛋白定性])</f>
        <v/>
      </c>
      <c r="K32" s="1">
        <v>22</v>
      </c>
      <c r="L32" s="3" t="str">
        <f>IFERROR(SMALL(暦調整[年月日合成],上詰昇順①[[#This Row],[番号]]),"")</f>
        <v/>
      </c>
      <c r="M32" s="1" t="str">
        <f>IFERROR(VLOOKUP(上詰昇順①[[#This Row],[年月日]],暦調整[[年月日合成]:[尿定性（再掲）]],2,FALSE),"")</f>
        <v/>
      </c>
      <c r="N32" s="1" t="str">
        <f>IFERROR(VLOOKUP(上詰昇順①[[#This Row],[年月日]],暦調整[[年月日合成]:[尿定性（再掲）]],3,FALSE),"")</f>
        <v/>
      </c>
      <c r="Q32" s="1">
        <v>22</v>
      </c>
      <c r="R32" s="28" t="str">
        <f>IF(COUNTBLANK(暦調整[[#This Row],[eGFR（再掲）]:[尿定性（再掲）]])=0,暦調整[[#This Row],[年月日合成]],"")</f>
        <v/>
      </c>
      <c r="S32" s="28" t="str">
        <f>IFERROR(SMALL(上詰昇順②[判定可能年月日],上詰昇順②[[#This Row],[番号]]),"")</f>
        <v/>
      </c>
      <c r="T32" t="str">
        <f>IFERROR(VLOOKUP(上詰昇順②[[#This Row],[年月日]],暦調整[[年月日合成]:[尿定性（再掲）]],2,FALSE),"")</f>
        <v/>
      </c>
      <c r="U32" t="str">
        <f>IFERROR(VLOOKUP(上詰昇順②[[#This Row],[年月日]],暦調整[[年月日合成]:[尿定性（再掲）]],3,FALSE),"")</f>
        <v/>
      </c>
      <c r="X32" s="1">
        <v>22</v>
      </c>
      <c r="Y32" s="3" t="str">
        <f>上詰昇順①[年月日]</f>
        <v/>
      </c>
      <c r="Z32" s="1" t="str">
        <f>上詰昇順①[対応eGFR]</f>
        <v/>
      </c>
      <c r="AC32" s="1">
        <v>22</v>
      </c>
      <c r="AD32" s="3" t="str">
        <f>上詰昇順②[[#This Row],[年月日]]</f>
        <v/>
      </c>
      <c r="AE32" s="1" t="str">
        <f>IF(上詰昇順②[対応eGFR]&lt;30,4,"")</f>
        <v/>
      </c>
      <c r="AF32" s="1" t="str">
        <f>IF(上詰昇順②[対応尿定性]="-",1,IF(上詰昇順②[対応尿定性]="±",2,IF(上詰昇順②[対応尿定性]="","",3)))</f>
        <v/>
      </c>
      <c r="AG32" s="1" t="str">
        <f>IF(グラフ用②[[#This Row],[eGFR判定]]&lt;&gt;"",グラフ用②[[#This Row],[eGFR判定]],グラフ用②[[#This Row],[尿検査判定]])</f>
        <v/>
      </c>
      <c r="AH32" s="1" t="str">
        <f>IF(グラフ用②[[#This Row],[最終判定①]]="","",IF(グラフ用②[[#This Row],[最終判定①]]=1,"第1期(腎症前期)",IF(グラフ用②[[#This Row],[最終判定①]]=2,"第2期(早期腎症期)",IF(グラフ用②[[#This Row],[最終判定①]]=3,"第3期(顕性腎症期)","第4期(腎不全期)"))))</f>
        <v/>
      </c>
      <c r="AX32">
        <v>22</v>
      </c>
      <c r="AY32" s="39" t="str">
        <f ca="1">IF(グラフ用③[[#This Row],[番号]]=COUNT(グラフ用①[年月日])+1,介入日[最終＋3年],グラフ用①[[#This Row],[年月日]])</f>
        <v/>
      </c>
      <c r="AZ32" t="str">
        <f ca="1">IF(グラフ用③[[#This Row],[年月日]]=介入日[最終＋3年],NA(),IF(グラフ用①[[#This Row],[年月日]]="","",IF(グラフ用①[[#This Row],[年月日]]&lt;=介入日[年月日合成],グラフ用①[[#This Row],[eGFR]],NA())))</f>
        <v/>
      </c>
      <c r="BA32" t="str">
        <f ca="1">IF(グラフ用③[[#This Row],[年月日]]=介入日[最終＋3年],NA(),IF(グラフ用①[[#This Row],[年月日]]="","",IF(グラフ用①[[#This Row],[年月日]]&gt;介入日[年月日合成],グラフ用①[[#This Row],[eGFR]],NA())))</f>
        <v/>
      </c>
      <c r="BB3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2">
        <v>22</v>
      </c>
      <c r="BJ32" s="39" t="str">
        <f>グラフ用①[[#This Row],[年月日]]</f>
        <v/>
      </c>
      <c r="BK32" t="str">
        <f>IF(介入前後計算[[#This Row],[年月日]]="","",IF(グラフ用①[[#This Row],[年月日]]&lt;=介入日[年月日合成],グラフ用①[[#This Row],[eGFR]],""))</f>
        <v/>
      </c>
      <c r="BL32" t="str">
        <f>IF(介入前後計算[[#This Row],[年月日]]="","",IF(グラフ用①[[#This Row],[年月日]]&gt;介入日[年月日合成],グラフ用①[[#This Row],[eGFR]],""))</f>
        <v/>
      </c>
      <c r="BM32" t="str">
        <f ca="1">IFERROR(介入前後計算[[#This Row],[年月日]]*前パラメーター[傾き]+前パラメーター[切片],"")</f>
        <v/>
      </c>
      <c r="BN32" t="str">
        <f ca="1">IFERROR(介入前後計算[[#This Row],[年月日]]*後パラメーター[傾き]+後パラメーター[切片],"")</f>
        <v/>
      </c>
      <c r="BO32" s="40" t="str">
        <f>IF(介入前後計算[[#This Row],[A_eGFR]]="","",-介入前後計算[[#This Row],[A_eGFR]]+介入前後計算[[#This Row],[A予測]])</f>
        <v/>
      </c>
      <c r="BP32" s="40" t="str">
        <f>IF(介入前後計算[[#This Row],[B_eGFR]]="","",-介入前後計算[[#This Row],[B_eGFR]]+介入前後計算[[#This Row],[B予測]])</f>
        <v/>
      </c>
      <c r="BQ32" s="39" t="str">
        <f>IF(介入前後計算[[#This Row],[年月日]]="","",IF(グラフ用①[[#This Row],[年月日]]&lt;=介入日[年月日合成],グラフ用①[年月日],""))</f>
        <v/>
      </c>
      <c r="BR32" s="39" t="str">
        <f>IF(介入前後計算[[#This Row],[年月日]]="","",IF(グラフ用①[[#This Row],[年月日]]&gt;介入日[年月日合成],グラフ用①[年月日],""))</f>
        <v/>
      </c>
    </row>
    <row r="33" spans="2:70" x14ac:dyDescent="0.45">
      <c r="B33" s="1">
        <v>23</v>
      </c>
      <c r="C33" s="1" t="str">
        <f>IF(OR(入力1[[#This Row],[元号]]="",入力1[[#This Row],[和暦年]]=""),"",入力1[[#This Row],[元号]]&amp;入力1[[#This Row],[和暦年]]&amp;"年")</f>
        <v/>
      </c>
      <c r="D33" s="1" t="str">
        <f>IF(暦調整[[#This Row],[元号和暦年]]&lt;&gt;"","",IF(入力1[[#This Row],[（西暦年）]]&lt;&gt;"",入力1[[#This Row],[（西暦年）]]&amp;"年",""))</f>
        <v/>
      </c>
      <c r="E33" s="1" t="str">
        <f>IF(AND(暦調整[[#This Row],[元号和暦年]]="",暦調整[[#This Row],[西暦年（再掲）]]=""),"",IF(暦調整[[#This Row],[元号和暦年]]&lt;&gt;"",暦調整[元号和暦年],暦調整[西暦年（再掲）]))</f>
        <v/>
      </c>
      <c r="F33" s="3" t="str">
        <f>IF(暦調整[[#This Row],[年]]="","",DATEVALUE(暦調整[[#This Row],[年]]&amp;IF(入力1[[#This Row],[月]]="","1月",入力1[[#This Row],[月]]&amp;"月")&amp;IF(入力1[[#This Row],[日]]="","1日",入力1[[#This Row],[日]]&amp;"日")))</f>
        <v/>
      </c>
      <c r="G33" s="27" t="str">
        <f>IF(入力1[[#This Row],[eGFR]]="","",入力1[eGFR])</f>
        <v/>
      </c>
      <c r="H33" s="27" t="str">
        <f>IF(入力1[[#This Row],[尿蛋白定性]]="","",入力1[尿蛋白定性])</f>
        <v/>
      </c>
      <c r="K33" s="1">
        <v>23</v>
      </c>
      <c r="L33" s="3" t="str">
        <f>IFERROR(SMALL(暦調整[年月日合成],上詰昇順①[[#This Row],[番号]]),"")</f>
        <v/>
      </c>
      <c r="M33" s="1" t="str">
        <f>IFERROR(VLOOKUP(上詰昇順①[[#This Row],[年月日]],暦調整[[年月日合成]:[尿定性（再掲）]],2,FALSE),"")</f>
        <v/>
      </c>
      <c r="N33" s="1" t="str">
        <f>IFERROR(VLOOKUP(上詰昇順①[[#This Row],[年月日]],暦調整[[年月日合成]:[尿定性（再掲）]],3,FALSE),"")</f>
        <v/>
      </c>
      <c r="Q33" s="1">
        <v>23</v>
      </c>
      <c r="R33" s="28" t="str">
        <f>IF(COUNTBLANK(暦調整[[#This Row],[eGFR（再掲）]:[尿定性（再掲）]])=0,暦調整[[#This Row],[年月日合成]],"")</f>
        <v/>
      </c>
      <c r="S33" s="28" t="str">
        <f>IFERROR(SMALL(上詰昇順②[判定可能年月日],上詰昇順②[[#This Row],[番号]]),"")</f>
        <v/>
      </c>
      <c r="T33" t="str">
        <f>IFERROR(VLOOKUP(上詰昇順②[[#This Row],[年月日]],暦調整[[年月日合成]:[尿定性（再掲）]],2,FALSE),"")</f>
        <v/>
      </c>
      <c r="U33" t="str">
        <f>IFERROR(VLOOKUP(上詰昇順②[[#This Row],[年月日]],暦調整[[年月日合成]:[尿定性（再掲）]],3,FALSE),"")</f>
        <v/>
      </c>
      <c r="X33" s="1">
        <v>23</v>
      </c>
      <c r="Y33" s="3" t="str">
        <f>上詰昇順①[年月日]</f>
        <v/>
      </c>
      <c r="Z33" s="1" t="str">
        <f>上詰昇順①[対応eGFR]</f>
        <v/>
      </c>
      <c r="AC33" s="1">
        <v>23</v>
      </c>
      <c r="AD33" s="3" t="str">
        <f>上詰昇順②[[#This Row],[年月日]]</f>
        <v/>
      </c>
      <c r="AE33" s="1" t="str">
        <f>IF(上詰昇順②[対応eGFR]&lt;30,4,"")</f>
        <v/>
      </c>
      <c r="AF33" s="1" t="str">
        <f>IF(上詰昇順②[対応尿定性]="-",1,IF(上詰昇順②[対応尿定性]="±",2,IF(上詰昇順②[対応尿定性]="","",3)))</f>
        <v/>
      </c>
      <c r="AG33" s="1" t="str">
        <f>IF(グラフ用②[[#This Row],[eGFR判定]]&lt;&gt;"",グラフ用②[[#This Row],[eGFR判定]],グラフ用②[[#This Row],[尿検査判定]])</f>
        <v/>
      </c>
      <c r="AH33" s="1" t="str">
        <f>IF(グラフ用②[[#This Row],[最終判定①]]="","",IF(グラフ用②[[#This Row],[最終判定①]]=1,"第1期(腎症前期)",IF(グラフ用②[[#This Row],[最終判定①]]=2,"第2期(早期腎症期)",IF(グラフ用②[[#This Row],[最終判定①]]=3,"第3期(顕性腎症期)","第4期(腎不全期)"))))</f>
        <v/>
      </c>
      <c r="AX33">
        <v>23</v>
      </c>
      <c r="AY33" s="39" t="str">
        <f ca="1">IF(グラフ用③[[#This Row],[番号]]=COUNT(グラフ用①[年月日])+1,介入日[最終＋3年],グラフ用①[[#This Row],[年月日]])</f>
        <v/>
      </c>
      <c r="AZ33" t="str">
        <f ca="1">IF(グラフ用③[[#This Row],[年月日]]=介入日[最終＋3年],NA(),IF(グラフ用①[[#This Row],[年月日]]="","",IF(グラフ用①[[#This Row],[年月日]]&lt;=介入日[年月日合成],グラフ用①[[#This Row],[eGFR]],NA())))</f>
        <v/>
      </c>
      <c r="BA33" t="str">
        <f ca="1">IF(グラフ用③[[#This Row],[年月日]]=介入日[最終＋3年],NA(),IF(グラフ用①[[#This Row],[年月日]]="","",IF(グラフ用①[[#This Row],[年月日]]&gt;介入日[年月日合成],グラフ用①[[#This Row],[eGFR]],NA())))</f>
        <v/>
      </c>
      <c r="BB3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3">
        <v>23</v>
      </c>
      <c r="BJ33" s="39" t="str">
        <f>グラフ用①[[#This Row],[年月日]]</f>
        <v/>
      </c>
      <c r="BK33" t="str">
        <f>IF(介入前後計算[[#This Row],[年月日]]="","",IF(グラフ用①[[#This Row],[年月日]]&lt;=介入日[年月日合成],グラフ用①[[#This Row],[eGFR]],""))</f>
        <v/>
      </c>
      <c r="BL33" t="str">
        <f>IF(介入前後計算[[#This Row],[年月日]]="","",IF(グラフ用①[[#This Row],[年月日]]&gt;介入日[年月日合成],グラフ用①[[#This Row],[eGFR]],""))</f>
        <v/>
      </c>
      <c r="BM33" t="str">
        <f ca="1">IFERROR(介入前後計算[[#This Row],[年月日]]*前パラメーター[傾き]+前パラメーター[切片],"")</f>
        <v/>
      </c>
      <c r="BN33" t="str">
        <f ca="1">IFERROR(介入前後計算[[#This Row],[年月日]]*後パラメーター[傾き]+後パラメーター[切片],"")</f>
        <v/>
      </c>
      <c r="BO33" s="40" t="str">
        <f>IF(介入前後計算[[#This Row],[A_eGFR]]="","",-介入前後計算[[#This Row],[A_eGFR]]+介入前後計算[[#This Row],[A予測]])</f>
        <v/>
      </c>
      <c r="BP33" s="40" t="str">
        <f>IF(介入前後計算[[#This Row],[B_eGFR]]="","",-介入前後計算[[#This Row],[B_eGFR]]+介入前後計算[[#This Row],[B予測]])</f>
        <v/>
      </c>
      <c r="BQ33" s="39" t="str">
        <f>IF(介入前後計算[[#This Row],[年月日]]="","",IF(グラフ用①[[#This Row],[年月日]]&lt;=介入日[年月日合成],グラフ用①[年月日],""))</f>
        <v/>
      </c>
      <c r="BR33" s="39" t="str">
        <f>IF(介入前後計算[[#This Row],[年月日]]="","",IF(グラフ用①[[#This Row],[年月日]]&gt;介入日[年月日合成],グラフ用①[年月日],""))</f>
        <v/>
      </c>
    </row>
    <row r="34" spans="2:70" x14ac:dyDescent="0.45">
      <c r="B34" s="1">
        <v>24</v>
      </c>
      <c r="C34" s="1" t="str">
        <f>IF(OR(入力1[[#This Row],[元号]]="",入力1[[#This Row],[和暦年]]=""),"",入力1[[#This Row],[元号]]&amp;入力1[[#This Row],[和暦年]]&amp;"年")</f>
        <v/>
      </c>
      <c r="D34" s="1" t="str">
        <f>IF(暦調整[[#This Row],[元号和暦年]]&lt;&gt;"","",IF(入力1[[#This Row],[（西暦年）]]&lt;&gt;"",入力1[[#This Row],[（西暦年）]]&amp;"年",""))</f>
        <v/>
      </c>
      <c r="E34" s="1" t="str">
        <f>IF(AND(暦調整[[#This Row],[元号和暦年]]="",暦調整[[#This Row],[西暦年（再掲）]]=""),"",IF(暦調整[[#This Row],[元号和暦年]]&lt;&gt;"",暦調整[元号和暦年],暦調整[西暦年（再掲）]))</f>
        <v/>
      </c>
      <c r="F34" s="3" t="str">
        <f>IF(暦調整[[#This Row],[年]]="","",DATEVALUE(暦調整[[#This Row],[年]]&amp;IF(入力1[[#This Row],[月]]="","1月",入力1[[#This Row],[月]]&amp;"月")&amp;IF(入力1[[#This Row],[日]]="","1日",入力1[[#This Row],[日]]&amp;"日")))</f>
        <v/>
      </c>
      <c r="G34" s="27" t="str">
        <f>IF(入力1[[#This Row],[eGFR]]="","",入力1[eGFR])</f>
        <v/>
      </c>
      <c r="H34" s="27" t="str">
        <f>IF(入力1[[#This Row],[尿蛋白定性]]="","",入力1[尿蛋白定性])</f>
        <v/>
      </c>
      <c r="K34" s="1">
        <v>24</v>
      </c>
      <c r="L34" s="3" t="str">
        <f>IFERROR(SMALL(暦調整[年月日合成],上詰昇順①[[#This Row],[番号]]),"")</f>
        <v/>
      </c>
      <c r="M34" s="1" t="str">
        <f>IFERROR(VLOOKUP(上詰昇順①[[#This Row],[年月日]],暦調整[[年月日合成]:[尿定性（再掲）]],2,FALSE),"")</f>
        <v/>
      </c>
      <c r="N34" s="1" t="str">
        <f>IFERROR(VLOOKUP(上詰昇順①[[#This Row],[年月日]],暦調整[[年月日合成]:[尿定性（再掲）]],3,FALSE),"")</f>
        <v/>
      </c>
      <c r="Q34" s="1">
        <v>24</v>
      </c>
      <c r="R34" s="28" t="str">
        <f>IF(COUNTBLANK(暦調整[[#This Row],[eGFR（再掲）]:[尿定性（再掲）]])=0,暦調整[[#This Row],[年月日合成]],"")</f>
        <v/>
      </c>
      <c r="S34" s="28" t="str">
        <f>IFERROR(SMALL(上詰昇順②[判定可能年月日],上詰昇順②[[#This Row],[番号]]),"")</f>
        <v/>
      </c>
      <c r="T34" t="str">
        <f>IFERROR(VLOOKUP(上詰昇順②[[#This Row],[年月日]],暦調整[[年月日合成]:[尿定性（再掲）]],2,FALSE),"")</f>
        <v/>
      </c>
      <c r="U34" t="str">
        <f>IFERROR(VLOOKUP(上詰昇順②[[#This Row],[年月日]],暦調整[[年月日合成]:[尿定性（再掲）]],3,FALSE),"")</f>
        <v/>
      </c>
      <c r="X34" s="1">
        <v>24</v>
      </c>
      <c r="Y34" s="3" t="str">
        <f>上詰昇順①[年月日]</f>
        <v/>
      </c>
      <c r="Z34" s="1" t="str">
        <f>上詰昇順①[対応eGFR]</f>
        <v/>
      </c>
      <c r="AC34" s="1">
        <v>24</v>
      </c>
      <c r="AD34" s="3" t="str">
        <f>上詰昇順②[[#This Row],[年月日]]</f>
        <v/>
      </c>
      <c r="AE34" s="1" t="str">
        <f>IF(上詰昇順②[対応eGFR]&lt;30,4,"")</f>
        <v/>
      </c>
      <c r="AF34" s="1" t="str">
        <f>IF(上詰昇順②[対応尿定性]="-",1,IF(上詰昇順②[対応尿定性]="±",2,IF(上詰昇順②[対応尿定性]="","",3)))</f>
        <v/>
      </c>
      <c r="AG34" s="1" t="str">
        <f>IF(グラフ用②[[#This Row],[eGFR判定]]&lt;&gt;"",グラフ用②[[#This Row],[eGFR判定]],グラフ用②[[#This Row],[尿検査判定]])</f>
        <v/>
      </c>
      <c r="AH34" s="1" t="str">
        <f>IF(グラフ用②[[#This Row],[最終判定①]]="","",IF(グラフ用②[[#This Row],[最終判定①]]=1,"第1期(腎症前期)",IF(グラフ用②[[#This Row],[最終判定①]]=2,"第2期(早期腎症期)",IF(グラフ用②[[#This Row],[最終判定①]]=3,"第3期(顕性腎症期)","第4期(腎不全期)"))))</f>
        <v/>
      </c>
      <c r="AK34" s="54" t="s">
        <v>113</v>
      </c>
      <c r="AX34">
        <v>24</v>
      </c>
      <c r="AY34" s="39" t="str">
        <f ca="1">IF(グラフ用③[[#This Row],[番号]]=COUNT(グラフ用①[年月日])+1,介入日[最終＋3年],グラフ用①[[#This Row],[年月日]])</f>
        <v/>
      </c>
      <c r="AZ34" t="str">
        <f ca="1">IF(グラフ用③[[#This Row],[年月日]]=介入日[最終＋3年],NA(),IF(グラフ用①[[#This Row],[年月日]]="","",IF(グラフ用①[[#This Row],[年月日]]&lt;=介入日[年月日合成],グラフ用①[[#This Row],[eGFR]],NA())))</f>
        <v/>
      </c>
      <c r="BA34" t="str">
        <f ca="1">IF(グラフ用③[[#This Row],[年月日]]=介入日[最終＋3年],NA(),IF(グラフ用①[[#This Row],[年月日]]="","",IF(グラフ用①[[#This Row],[年月日]]&gt;介入日[年月日合成],グラフ用①[[#This Row],[eGFR]],NA())))</f>
        <v/>
      </c>
      <c r="BB3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4">
        <v>24</v>
      </c>
      <c r="BJ34" s="39" t="str">
        <f>グラフ用①[[#This Row],[年月日]]</f>
        <v/>
      </c>
      <c r="BK34" t="str">
        <f>IF(介入前後計算[[#This Row],[年月日]]="","",IF(グラフ用①[[#This Row],[年月日]]&lt;=介入日[年月日合成],グラフ用①[[#This Row],[eGFR]],""))</f>
        <v/>
      </c>
      <c r="BL34" t="str">
        <f>IF(介入前後計算[[#This Row],[年月日]]="","",IF(グラフ用①[[#This Row],[年月日]]&gt;介入日[年月日合成],グラフ用①[[#This Row],[eGFR]],""))</f>
        <v/>
      </c>
      <c r="BM34" t="str">
        <f ca="1">IFERROR(介入前後計算[[#This Row],[年月日]]*前パラメーター[傾き]+前パラメーター[切片],"")</f>
        <v/>
      </c>
      <c r="BN34" t="str">
        <f ca="1">IFERROR(介入前後計算[[#This Row],[年月日]]*後パラメーター[傾き]+後パラメーター[切片],"")</f>
        <v/>
      </c>
      <c r="BO34" s="40" t="str">
        <f>IF(介入前後計算[[#This Row],[A_eGFR]]="","",-介入前後計算[[#This Row],[A_eGFR]]+介入前後計算[[#This Row],[A予測]])</f>
        <v/>
      </c>
      <c r="BP34" s="40" t="str">
        <f>IF(介入前後計算[[#This Row],[B_eGFR]]="","",-介入前後計算[[#This Row],[B_eGFR]]+介入前後計算[[#This Row],[B予測]])</f>
        <v/>
      </c>
      <c r="BQ34" s="39" t="str">
        <f>IF(介入前後計算[[#This Row],[年月日]]="","",IF(グラフ用①[[#This Row],[年月日]]&lt;=介入日[年月日合成],グラフ用①[年月日],""))</f>
        <v/>
      </c>
      <c r="BR34" s="39" t="str">
        <f>IF(介入前後計算[[#This Row],[年月日]]="","",IF(グラフ用①[[#This Row],[年月日]]&gt;介入日[年月日合成],グラフ用①[年月日],""))</f>
        <v/>
      </c>
    </row>
    <row r="35" spans="2:70" x14ac:dyDescent="0.45">
      <c r="B35" s="1">
        <v>25</v>
      </c>
      <c r="C35" s="1" t="str">
        <f>IF(OR(入力1[[#This Row],[元号]]="",入力1[[#This Row],[和暦年]]=""),"",入力1[[#This Row],[元号]]&amp;入力1[[#This Row],[和暦年]]&amp;"年")</f>
        <v/>
      </c>
      <c r="D35" s="1" t="str">
        <f>IF(暦調整[[#This Row],[元号和暦年]]&lt;&gt;"","",IF(入力1[[#This Row],[（西暦年）]]&lt;&gt;"",入力1[[#This Row],[（西暦年）]]&amp;"年",""))</f>
        <v/>
      </c>
      <c r="E35" s="1" t="str">
        <f>IF(AND(暦調整[[#This Row],[元号和暦年]]="",暦調整[[#This Row],[西暦年（再掲）]]=""),"",IF(暦調整[[#This Row],[元号和暦年]]&lt;&gt;"",暦調整[元号和暦年],暦調整[西暦年（再掲）]))</f>
        <v/>
      </c>
      <c r="F35" s="3" t="str">
        <f>IF(暦調整[[#This Row],[年]]="","",DATEVALUE(暦調整[[#This Row],[年]]&amp;IF(入力1[[#This Row],[月]]="","1月",入力1[[#This Row],[月]]&amp;"月")&amp;IF(入力1[[#This Row],[日]]="","1日",入力1[[#This Row],[日]]&amp;"日")))</f>
        <v/>
      </c>
      <c r="G35" s="27" t="str">
        <f>IF(入力1[[#This Row],[eGFR]]="","",入力1[eGFR])</f>
        <v/>
      </c>
      <c r="H35" s="27" t="str">
        <f>IF(入力1[[#This Row],[尿蛋白定性]]="","",入力1[尿蛋白定性])</f>
        <v/>
      </c>
      <c r="K35" s="1">
        <v>25</v>
      </c>
      <c r="L35" s="3" t="str">
        <f>IFERROR(SMALL(暦調整[年月日合成],上詰昇順①[[#This Row],[番号]]),"")</f>
        <v/>
      </c>
      <c r="M35" s="1" t="str">
        <f>IFERROR(VLOOKUP(上詰昇順①[[#This Row],[年月日]],暦調整[[年月日合成]:[尿定性（再掲）]],2,FALSE),"")</f>
        <v/>
      </c>
      <c r="N35" s="1" t="str">
        <f>IFERROR(VLOOKUP(上詰昇順①[[#This Row],[年月日]],暦調整[[年月日合成]:[尿定性（再掲）]],3,FALSE),"")</f>
        <v/>
      </c>
      <c r="Q35" s="1">
        <v>25</v>
      </c>
      <c r="R35" s="28" t="str">
        <f>IF(COUNTBLANK(暦調整[[#This Row],[eGFR（再掲）]:[尿定性（再掲）]])=0,暦調整[[#This Row],[年月日合成]],"")</f>
        <v/>
      </c>
      <c r="S35" s="28" t="str">
        <f>IFERROR(SMALL(上詰昇順②[判定可能年月日],上詰昇順②[[#This Row],[番号]]),"")</f>
        <v/>
      </c>
      <c r="T35" t="str">
        <f>IFERROR(VLOOKUP(上詰昇順②[[#This Row],[年月日]],暦調整[[年月日合成]:[尿定性（再掲）]],2,FALSE),"")</f>
        <v/>
      </c>
      <c r="U35" t="str">
        <f>IFERROR(VLOOKUP(上詰昇順②[[#This Row],[年月日]],暦調整[[年月日合成]:[尿定性（再掲）]],3,FALSE),"")</f>
        <v/>
      </c>
      <c r="X35" s="1">
        <v>25</v>
      </c>
      <c r="Y35" s="3" t="str">
        <f>上詰昇順①[年月日]</f>
        <v/>
      </c>
      <c r="Z35" s="1" t="str">
        <f>上詰昇順①[対応eGFR]</f>
        <v/>
      </c>
      <c r="AC35" s="1">
        <v>25</v>
      </c>
      <c r="AD35" s="3" t="str">
        <f>上詰昇順②[[#This Row],[年月日]]</f>
        <v/>
      </c>
      <c r="AE35" s="1" t="str">
        <f>IF(上詰昇順②[対応eGFR]&lt;30,4,"")</f>
        <v/>
      </c>
      <c r="AF35" s="1" t="str">
        <f>IF(上詰昇順②[対応尿定性]="-",1,IF(上詰昇順②[対応尿定性]="±",2,IF(上詰昇順②[対応尿定性]="","",3)))</f>
        <v/>
      </c>
      <c r="AG35" s="1" t="str">
        <f>IF(グラフ用②[[#This Row],[eGFR判定]]&lt;&gt;"",グラフ用②[[#This Row],[eGFR判定]],グラフ用②[[#This Row],[尿検査判定]])</f>
        <v/>
      </c>
      <c r="AH35" s="1" t="str">
        <f>IF(グラフ用②[[#This Row],[最終判定①]]="","",IF(グラフ用②[[#This Row],[最終判定①]]=1,"第1期(腎症前期)",IF(グラフ用②[[#This Row],[最終判定①]]=2,"第2期(早期腎症期)",IF(グラフ用②[[#This Row],[最終判定①]]=3,"第3期(顕性腎症期)","第4期(腎不全期)"))))</f>
        <v/>
      </c>
      <c r="AK35" s="1" t="s">
        <v>107</v>
      </c>
      <c r="AL35" s="1" t="s">
        <v>108</v>
      </c>
      <c r="AM35" s="1" t="s">
        <v>109</v>
      </c>
      <c r="AX35">
        <v>25</v>
      </c>
      <c r="AY35" s="39" t="str">
        <f ca="1">IF(グラフ用③[[#This Row],[番号]]=COUNT(グラフ用①[年月日])+1,介入日[最終＋3年],グラフ用①[[#This Row],[年月日]])</f>
        <v/>
      </c>
      <c r="AZ35" t="str">
        <f ca="1">IF(グラフ用③[[#This Row],[年月日]]=介入日[最終＋3年],NA(),IF(グラフ用①[[#This Row],[年月日]]="","",IF(グラフ用①[[#This Row],[年月日]]&lt;=介入日[年月日合成],グラフ用①[[#This Row],[eGFR]],NA())))</f>
        <v/>
      </c>
      <c r="BA35" t="str">
        <f ca="1">IF(グラフ用③[[#This Row],[年月日]]=介入日[最終＋3年],NA(),IF(グラフ用①[[#This Row],[年月日]]="","",IF(グラフ用①[[#This Row],[年月日]]&gt;介入日[年月日合成],グラフ用①[[#This Row],[eGFR]],NA())))</f>
        <v/>
      </c>
      <c r="BB3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5">
        <v>25</v>
      </c>
      <c r="BJ35" s="39" t="str">
        <f>グラフ用①[[#This Row],[年月日]]</f>
        <v/>
      </c>
      <c r="BK35" t="str">
        <f>IF(介入前後計算[[#This Row],[年月日]]="","",IF(グラフ用①[[#This Row],[年月日]]&lt;=介入日[年月日合成],グラフ用①[[#This Row],[eGFR]],""))</f>
        <v/>
      </c>
      <c r="BL35" t="str">
        <f>IF(介入前後計算[[#This Row],[年月日]]="","",IF(グラフ用①[[#This Row],[年月日]]&gt;介入日[年月日合成],グラフ用①[[#This Row],[eGFR]],""))</f>
        <v/>
      </c>
      <c r="BM35" t="str">
        <f ca="1">IFERROR(介入前後計算[[#This Row],[年月日]]*前パラメーター[傾き]+前パラメーター[切片],"")</f>
        <v/>
      </c>
      <c r="BN35" t="str">
        <f ca="1">IFERROR(介入前後計算[[#This Row],[年月日]]*後パラメーター[傾き]+後パラメーター[切片],"")</f>
        <v/>
      </c>
      <c r="BO35" s="40" t="str">
        <f>IF(介入前後計算[[#This Row],[A_eGFR]]="","",-介入前後計算[[#This Row],[A_eGFR]]+介入前後計算[[#This Row],[A予測]])</f>
        <v/>
      </c>
      <c r="BP35" s="40" t="str">
        <f>IF(介入前後計算[[#This Row],[B_eGFR]]="","",-介入前後計算[[#This Row],[B_eGFR]]+介入前後計算[[#This Row],[B予測]])</f>
        <v/>
      </c>
      <c r="BQ35" s="39" t="str">
        <f>IF(介入前後計算[[#This Row],[年月日]]="","",IF(グラフ用①[[#This Row],[年月日]]&lt;=介入日[年月日合成],グラフ用①[年月日],""))</f>
        <v/>
      </c>
      <c r="BR35" s="39" t="str">
        <f>IF(介入前後計算[[#This Row],[年月日]]="","",IF(グラフ用①[[#This Row],[年月日]]&gt;介入日[年月日合成],グラフ用①[年月日],""))</f>
        <v/>
      </c>
    </row>
    <row r="36" spans="2:70" x14ac:dyDescent="0.45">
      <c r="B36" s="1">
        <v>26</v>
      </c>
      <c r="C36" s="1" t="str">
        <f>IF(OR(入力1[[#This Row],[元号]]="",入力1[[#This Row],[和暦年]]=""),"",入力1[[#This Row],[元号]]&amp;入力1[[#This Row],[和暦年]]&amp;"年")</f>
        <v/>
      </c>
      <c r="D36" s="1" t="str">
        <f>IF(暦調整[[#This Row],[元号和暦年]]&lt;&gt;"","",IF(入力1[[#This Row],[（西暦年）]]&lt;&gt;"",入力1[[#This Row],[（西暦年）]]&amp;"年",""))</f>
        <v/>
      </c>
      <c r="E36" s="1" t="str">
        <f>IF(AND(暦調整[[#This Row],[元号和暦年]]="",暦調整[[#This Row],[西暦年（再掲）]]=""),"",IF(暦調整[[#This Row],[元号和暦年]]&lt;&gt;"",暦調整[元号和暦年],暦調整[西暦年（再掲）]))</f>
        <v/>
      </c>
      <c r="F36" s="3" t="str">
        <f>IF(暦調整[[#This Row],[年]]="","",DATEVALUE(暦調整[[#This Row],[年]]&amp;IF(入力1[[#This Row],[月]]="","1月",入力1[[#This Row],[月]]&amp;"月")&amp;IF(入力1[[#This Row],[日]]="","1日",入力1[[#This Row],[日]]&amp;"日")))</f>
        <v/>
      </c>
      <c r="G36" s="27" t="str">
        <f>IF(入力1[[#This Row],[eGFR]]="","",入力1[eGFR])</f>
        <v/>
      </c>
      <c r="H36" s="27" t="str">
        <f>IF(入力1[[#This Row],[尿蛋白定性]]="","",入力1[尿蛋白定性])</f>
        <v/>
      </c>
      <c r="K36" s="1">
        <v>26</v>
      </c>
      <c r="L36" s="3" t="str">
        <f>IFERROR(SMALL(暦調整[年月日合成],上詰昇順①[[#This Row],[番号]]),"")</f>
        <v/>
      </c>
      <c r="M36" s="1" t="str">
        <f>IFERROR(VLOOKUP(上詰昇順①[[#This Row],[年月日]],暦調整[[年月日合成]:[尿定性（再掲）]],2,FALSE),"")</f>
        <v/>
      </c>
      <c r="N36" s="1" t="str">
        <f>IFERROR(VLOOKUP(上詰昇順①[[#This Row],[年月日]],暦調整[[年月日合成]:[尿定性（再掲）]],3,FALSE),"")</f>
        <v/>
      </c>
      <c r="Q36" s="1">
        <v>26</v>
      </c>
      <c r="R36" s="28" t="str">
        <f>IF(COUNTBLANK(暦調整[[#This Row],[eGFR（再掲）]:[尿定性（再掲）]])=0,暦調整[[#This Row],[年月日合成]],"")</f>
        <v/>
      </c>
      <c r="S36" s="28" t="str">
        <f>IFERROR(SMALL(上詰昇順②[判定可能年月日],上詰昇順②[[#This Row],[番号]]),"")</f>
        <v/>
      </c>
      <c r="T36" t="str">
        <f>IFERROR(VLOOKUP(上詰昇順②[[#This Row],[年月日]],暦調整[[年月日合成]:[尿定性（再掲）]],2,FALSE),"")</f>
        <v/>
      </c>
      <c r="U36" t="str">
        <f>IFERROR(VLOOKUP(上詰昇順②[[#This Row],[年月日]],暦調整[[年月日合成]:[尿定性（再掲）]],3,FALSE),"")</f>
        <v/>
      </c>
      <c r="X36" s="1">
        <v>26</v>
      </c>
      <c r="Y36" s="3" t="str">
        <f>上詰昇順①[年月日]</f>
        <v/>
      </c>
      <c r="Z36" s="1" t="str">
        <f>上詰昇順①[対応eGFR]</f>
        <v/>
      </c>
      <c r="AC36" s="1">
        <v>26</v>
      </c>
      <c r="AD36" s="3" t="str">
        <f>上詰昇順②[[#This Row],[年月日]]</f>
        <v/>
      </c>
      <c r="AE36" s="1" t="str">
        <f>IF(上詰昇順②[対応eGFR]&lt;30,4,"")</f>
        <v/>
      </c>
      <c r="AF36" s="1" t="str">
        <f>IF(上詰昇順②[対応尿定性]="-",1,IF(上詰昇順②[対応尿定性]="±",2,IF(上詰昇順②[対応尿定性]="","",3)))</f>
        <v/>
      </c>
      <c r="AG36" s="1" t="str">
        <f>IF(グラフ用②[[#This Row],[eGFR判定]]&lt;&gt;"",グラフ用②[[#This Row],[eGFR判定]],グラフ用②[[#This Row],[尿検査判定]])</f>
        <v/>
      </c>
      <c r="AH36" s="1" t="str">
        <f>IF(グラフ用②[[#This Row],[最終判定①]]="","",IF(グラフ用②[[#This Row],[最終判定①]]=1,"第1期(腎症前期)",IF(グラフ用②[[#This Row],[最終判定①]]=2,"第2期(早期腎症期)",IF(グラフ用②[[#This Row],[最終判定①]]=3,"第3期(顕性腎症期)","第4期(腎不全期)"))))</f>
        <v/>
      </c>
      <c r="AK36" s="1">
        <f ca="1">VLOOKUP(MAX(介入前後計算[B年月日]),介入前後計算[[年月日]:[B_eGFR]],3,FALSE)</f>
        <v>29</v>
      </c>
      <c r="AL36" s="1">
        <f ca="1">IFERROR(VLOOKUP(LARGE(介入前後計算[B年月日],2),介入前後計算[[年月日]:[B_eGFR]],3,FALSE),"")</f>
        <v>30</v>
      </c>
      <c r="AM36" s="1">
        <f ca="1">VLOOKUP(MIN(介入前後計算[B年月日]),介入前後計算[[年月日]:[B_eGFR]],3,FALSE)</f>
        <v>35</v>
      </c>
      <c r="AX36">
        <v>26</v>
      </c>
      <c r="AY36" s="39" t="str">
        <f ca="1">IF(グラフ用③[[#This Row],[番号]]=COUNT(グラフ用①[年月日])+1,介入日[最終＋3年],グラフ用①[[#This Row],[年月日]])</f>
        <v/>
      </c>
      <c r="AZ36" t="str">
        <f ca="1">IF(グラフ用③[[#This Row],[年月日]]=介入日[最終＋3年],NA(),IF(グラフ用①[[#This Row],[年月日]]="","",IF(グラフ用①[[#This Row],[年月日]]&lt;=介入日[年月日合成],グラフ用①[[#This Row],[eGFR]],NA())))</f>
        <v/>
      </c>
      <c r="BA36" t="str">
        <f ca="1">IF(グラフ用③[[#This Row],[年月日]]=介入日[最終＋3年],NA(),IF(グラフ用①[[#This Row],[年月日]]="","",IF(グラフ用①[[#This Row],[年月日]]&gt;介入日[年月日合成],グラフ用①[[#This Row],[eGFR]],NA())))</f>
        <v/>
      </c>
      <c r="BB3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6">
        <v>26</v>
      </c>
      <c r="BJ36" s="39" t="str">
        <f>グラフ用①[[#This Row],[年月日]]</f>
        <v/>
      </c>
      <c r="BK36" t="str">
        <f>IF(介入前後計算[[#This Row],[年月日]]="","",IF(グラフ用①[[#This Row],[年月日]]&lt;=介入日[年月日合成],グラフ用①[[#This Row],[eGFR]],""))</f>
        <v/>
      </c>
      <c r="BL36" t="str">
        <f>IF(介入前後計算[[#This Row],[年月日]]="","",IF(グラフ用①[[#This Row],[年月日]]&gt;介入日[年月日合成],グラフ用①[[#This Row],[eGFR]],""))</f>
        <v/>
      </c>
      <c r="BM36" t="str">
        <f ca="1">IFERROR(介入前後計算[[#This Row],[年月日]]*前パラメーター[傾き]+前パラメーター[切片],"")</f>
        <v/>
      </c>
      <c r="BN36" t="str">
        <f ca="1">IFERROR(介入前後計算[[#This Row],[年月日]]*後パラメーター[傾き]+後パラメーター[切片],"")</f>
        <v/>
      </c>
      <c r="BO36" s="40" t="str">
        <f>IF(介入前後計算[[#This Row],[A_eGFR]]="","",-介入前後計算[[#This Row],[A_eGFR]]+介入前後計算[[#This Row],[A予測]])</f>
        <v/>
      </c>
      <c r="BP36" s="40" t="str">
        <f>IF(介入前後計算[[#This Row],[B_eGFR]]="","",-介入前後計算[[#This Row],[B_eGFR]]+介入前後計算[[#This Row],[B予測]])</f>
        <v/>
      </c>
      <c r="BQ36" s="39" t="str">
        <f>IF(介入前後計算[[#This Row],[年月日]]="","",IF(グラフ用①[[#This Row],[年月日]]&lt;=介入日[年月日合成],グラフ用①[年月日],""))</f>
        <v/>
      </c>
      <c r="BR36" s="39" t="str">
        <f>IF(介入前後計算[[#This Row],[年月日]]="","",IF(グラフ用①[[#This Row],[年月日]]&gt;介入日[年月日合成],グラフ用①[年月日],""))</f>
        <v/>
      </c>
    </row>
    <row r="37" spans="2:70" x14ac:dyDescent="0.45">
      <c r="B37" s="1">
        <v>27</v>
      </c>
      <c r="C37" s="1" t="str">
        <f>IF(OR(入力1[[#This Row],[元号]]="",入力1[[#This Row],[和暦年]]=""),"",入力1[[#This Row],[元号]]&amp;入力1[[#This Row],[和暦年]]&amp;"年")</f>
        <v/>
      </c>
      <c r="D37" s="1" t="str">
        <f>IF(暦調整[[#This Row],[元号和暦年]]&lt;&gt;"","",IF(入力1[[#This Row],[（西暦年）]]&lt;&gt;"",入力1[[#This Row],[（西暦年）]]&amp;"年",""))</f>
        <v/>
      </c>
      <c r="E37" s="1" t="str">
        <f>IF(AND(暦調整[[#This Row],[元号和暦年]]="",暦調整[[#This Row],[西暦年（再掲）]]=""),"",IF(暦調整[[#This Row],[元号和暦年]]&lt;&gt;"",暦調整[元号和暦年],暦調整[西暦年（再掲）]))</f>
        <v/>
      </c>
      <c r="F37" s="3" t="str">
        <f>IF(暦調整[[#This Row],[年]]="","",DATEVALUE(暦調整[[#This Row],[年]]&amp;IF(入力1[[#This Row],[月]]="","1月",入力1[[#This Row],[月]]&amp;"月")&amp;IF(入力1[[#This Row],[日]]="","1日",入力1[[#This Row],[日]]&amp;"日")))</f>
        <v/>
      </c>
      <c r="G37" s="27" t="str">
        <f>IF(入力1[[#This Row],[eGFR]]="","",入力1[eGFR])</f>
        <v/>
      </c>
      <c r="H37" s="27" t="str">
        <f>IF(入力1[[#This Row],[尿蛋白定性]]="","",入力1[尿蛋白定性])</f>
        <v/>
      </c>
      <c r="K37" s="1">
        <v>27</v>
      </c>
      <c r="L37" s="3" t="str">
        <f>IFERROR(SMALL(暦調整[年月日合成],上詰昇順①[[#This Row],[番号]]),"")</f>
        <v/>
      </c>
      <c r="M37" s="1" t="str">
        <f>IFERROR(VLOOKUP(上詰昇順①[[#This Row],[年月日]],暦調整[[年月日合成]:[尿定性（再掲）]],2,FALSE),"")</f>
        <v/>
      </c>
      <c r="N37" s="1" t="str">
        <f>IFERROR(VLOOKUP(上詰昇順①[[#This Row],[年月日]],暦調整[[年月日合成]:[尿定性（再掲）]],3,FALSE),"")</f>
        <v/>
      </c>
      <c r="Q37" s="1">
        <v>27</v>
      </c>
      <c r="R37" s="28" t="str">
        <f>IF(COUNTBLANK(暦調整[[#This Row],[eGFR（再掲）]:[尿定性（再掲）]])=0,暦調整[[#This Row],[年月日合成]],"")</f>
        <v/>
      </c>
      <c r="S37" s="28" t="str">
        <f>IFERROR(SMALL(上詰昇順②[判定可能年月日],上詰昇順②[[#This Row],[番号]]),"")</f>
        <v/>
      </c>
      <c r="T37" t="str">
        <f>IFERROR(VLOOKUP(上詰昇順②[[#This Row],[年月日]],暦調整[[年月日合成]:[尿定性（再掲）]],2,FALSE),"")</f>
        <v/>
      </c>
      <c r="U37" t="str">
        <f>IFERROR(VLOOKUP(上詰昇順②[[#This Row],[年月日]],暦調整[[年月日合成]:[尿定性（再掲）]],3,FALSE),"")</f>
        <v/>
      </c>
      <c r="X37" s="1">
        <v>27</v>
      </c>
      <c r="Y37" s="3" t="str">
        <f>上詰昇順①[年月日]</f>
        <v/>
      </c>
      <c r="Z37" s="1" t="str">
        <f>上詰昇順①[対応eGFR]</f>
        <v/>
      </c>
      <c r="AC37" s="1">
        <v>27</v>
      </c>
      <c r="AD37" s="3" t="str">
        <f>上詰昇順②[[#This Row],[年月日]]</f>
        <v/>
      </c>
      <c r="AE37" s="1" t="str">
        <f>IF(上詰昇順②[対応eGFR]&lt;30,4,"")</f>
        <v/>
      </c>
      <c r="AF37" s="1" t="str">
        <f>IF(上詰昇順②[対応尿定性]="-",1,IF(上詰昇順②[対応尿定性]="±",2,IF(上詰昇順②[対応尿定性]="","",3)))</f>
        <v/>
      </c>
      <c r="AG37" s="1" t="str">
        <f>IF(グラフ用②[[#This Row],[eGFR判定]]&lt;&gt;"",グラフ用②[[#This Row],[eGFR判定]],グラフ用②[[#This Row],[尿検査判定]])</f>
        <v/>
      </c>
      <c r="AH37" s="1" t="str">
        <f>IF(グラフ用②[[#This Row],[最終判定①]]="","",IF(グラフ用②[[#This Row],[最終判定①]]=1,"第1期(腎症前期)",IF(グラフ用②[[#This Row],[最終判定①]]=2,"第2期(早期腎症期)",IF(グラフ用②[[#This Row],[最終判定①]]=3,"第3期(顕性腎症期)","第4期(腎不全期)"))))</f>
        <v/>
      </c>
      <c r="AX37">
        <v>27</v>
      </c>
      <c r="AY37" s="39" t="str">
        <f ca="1">IF(グラフ用③[[#This Row],[番号]]=COUNT(グラフ用①[年月日])+1,介入日[最終＋3年],グラフ用①[[#This Row],[年月日]])</f>
        <v/>
      </c>
      <c r="AZ37" t="str">
        <f ca="1">IF(グラフ用③[[#This Row],[年月日]]=介入日[最終＋3年],NA(),IF(グラフ用①[[#This Row],[年月日]]="","",IF(グラフ用①[[#This Row],[年月日]]&lt;=介入日[年月日合成],グラフ用①[[#This Row],[eGFR]],NA())))</f>
        <v/>
      </c>
      <c r="BA37" t="str">
        <f ca="1">IF(グラフ用③[[#This Row],[年月日]]=介入日[最終＋3年],NA(),IF(グラフ用①[[#This Row],[年月日]]="","",IF(グラフ用①[[#This Row],[年月日]]&gt;介入日[年月日合成],グラフ用①[[#This Row],[eGFR]],NA())))</f>
        <v/>
      </c>
      <c r="BB3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7">
        <v>27</v>
      </c>
      <c r="BJ37" s="39" t="str">
        <f>グラフ用①[[#This Row],[年月日]]</f>
        <v/>
      </c>
      <c r="BK37" t="str">
        <f>IF(介入前後計算[[#This Row],[年月日]]="","",IF(グラフ用①[[#This Row],[年月日]]&lt;=介入日[年月日合成],グラフ用①[[#This Row],[eGFR]],""))</f>
        <v/>
      </c>
      <c r="BL37" t="str">
        <f>IF(介入前後計算[[#This Row],[年月日]]="","",IF(グラフ用①[[#This Row],[年月日]]&gt;介入日[年月日合成],グラフ用①[[#This Row],[eGFR]],""))</f>
        <v/>
      </c>
      <c r="BM37" t="str">
        <f ca="1">IFERROR(介入前後計算[[#This Row],[年月日]]*前パラメーター[傾き]+前パラメーター[切片],"")</f>
        <v/>
      </c>
      <c r="BN37" t="str">
        <f ca="1">IFERROR(介入前後計算[[#This Row],[年月日]]*後パラメーター[傾き]+後パラメーター[切片],"")</f>
        <v/>
      </c>
      <c r="BO37" s="40" t="str">
        <f>IF(介入前後計算[[#This Row],[A_eGFR]]="","",-介入前後計算[[#This Row],[A_eGFR]]+介入前後計算[[#This Row],[A予測]])</f>
        <v/>
      </c>
      <c r="BP37" s="40" t="str">
        <f>IF(介入前後計算[[#This Row],[B_eGFR]]="","",-介入前後計算[[#This Row],[B_eGFR]]+介入前後計算[[#This Row],[B予測]])</f>
        <v/>
      </c>
      <c r="BQ37" s="39" t="str">
        <f>IF(介入前後計算[[#This Row],[年月日]]="","",IF(グラフ用①[[#This Row],[年月日]]&lt;=介入日[年月日合成],グラフ用①[年月日],""))</f>
        <v/>
      </c>
      <c r="BR37" s="39" t="str">
        <f>IF(介入前後計算[[#This Row],[年月日]]="","",IF(グラフ用①[[#This Row],[年月日]]&gt;介入日[年月日合成],グラフ用①[年月日],""))</f>
        <v/>
      </c>
    </row>
    <row r="38" spans="2:70" x14ac:dyDescent="0.45">
      <c r="B38" s="1">
        <v>28</v>
      </c>
      <c r="C38" s="1" t="str">
        <f>IF(OR(入力1[[#This Row],[元号]]="",入力1[[#This Row],[和暦年]]=""),"",入力1[[#This Row],[元号]]&amp;入力1[[#This Row],[和暦年]]&amp;"年")</f>
        <v/>
      </c>
      <c r="D38" s="1" t="str">
        <f>IF(暦調整[[#This Row],[元号和暦年]]&lt;&gt;"","",IF(入力1[[#This Row],[（西暦年）]]&lt;&gt;"",入力1[[#This Row],[（西暦年）]]&amp;"年",""))</f>
        <v/>
      </c>
      <c r="E38" s="1" t="str">
        <f>IF(AND(暦調整[[#This Row],[元号和暦年]]="",暦調整[[#This Row],[西暦年（再掲）]]=""),"",IF(暦調整[[#This Row],[元号和暦年]]&lt;&gt;"",暦調整[元号和暦年],暦調整[西暦年（再掲）]))</f>
        <v/>
      </c>
      <c r="F38" s="3" t="str">
        <f>IF(暦調整[[#This Row],[年]]="","",DATEVALUE(暦調整[[#This Row],[年]]&amp;IF(入力1[[#This Row],[月]]="","1月",入力1[[#This Row],[月]]&amp;"月")&amp;IF(入力1[[#This Row],[日]]="","1日",入力1[[#This Row],[日]]&amp;"日")))</f>
        <v/>
      </c>
      <c r="G38" s="27" t="str">
        <f>IF(入力1[[#This Row],[eGFR]]="","",入力1[eGFR])</f>
        <v/>
      </c>
      <c r="H38" s="27" t="str">
        <f>IF(入力1[[#This Row],[尿蛋白定性]]="","",入力1[尿蛋白定性])</f>
        <v/>
      </c>
      <c r="K38" s="1">
        <v>28</v>
      </c>
      <c r="L38" s="3" t="str">
        <f>IFERROR(SMALL(暦調整[年月日合成],上詰昇順①[[#This Row],[番号]]),"")</f>
        <v/>
      </c>
      <c r="M38" s="1" t="str">
        <f>IFERROR(VLOOKUP(上詰昇順①[[#This Row],[年月日]],暦調整[[年月日合成]:[尿定性（再掲）]],2,FALSE),"")</f>
        <v/>
      </c>
      <c r="N38" s="1" t="str">
        <f>IFERROR(VLOOKUP(上詰昇順①[[#This Row],[年月日]],暦調整[[年月日合成]:[尿定性（再掲）]],3,FALSE),"")</f>
        <v/>
      </c>
      <c r="Q38" s="1">
        <v>28</v>
      </c>
      <c r="R38" s="28" t="str">
        <f>IF(COUNTBLANK(暦調整[[#This Row],[eGFR（再掲）]:[尿定性（再掲）]])=0,暦調整[[#This Row],[年月日合成]],"")</f>
        <v/>
      </c>
      <c r="S38" s="28" t="str">
        <f>IFERROR(SMALL(上詰昇順②[判定可能年月日],上詰昇順②[[#This Row],[番号]]),"")</f>
        <v/>
      </c>
      <c r="T38" t="str">
        <f>IFERROR(VLOOKUP(上詰昇順②[[#This Row],[年月日]],暦調整[[年月日合成]:[尿定性（再掲）]],2,FALSE),"")</f>
        <v/>
      </c>
      <c r="U38" t="str">
        <f>IFERROR(VLOOKUP(上詰昇順②[[#This Row],[年月日]],暦調整[[年月日合成]:[尿定性（再掲）]],3,FALSE),"")</f>
        <v/>
      </c>
      <c r="X38" s="1">
        <v>28</v>
      </c>
      <c r="Y38" s="3" t="str">
        <f>上詰昇順①[年月日]</f>
        <v/>
      </c>
      <c r="Z38" s="1" t="str">
        <f>上詰昇順①[対応eGFR]</f>
        <v/>
      </c>
      <c r="AC38" s="1">
        <v>28</v>
      </c>
      <c r="AD38" s="3" t="str">
        <f>上詰昇順②[[#This Row],[年月日]]</f>
        <v/>
      </c>
      <c r="AE38" s="1" t="str">
        <f>IF(上詰昇順②[対応eGFR]&lt;30,4,"")</f>
        <v/>
      </c>
      <c r="AF38" s="1" t="str">
        <f>IF(上詰昇順②[対応尿定性]="-",1,IF(上詰昇順②[対応尿定性]="±",2,IF(上詰昇順②[対応尿定性]="","",3)))</f>
        <v/>
      </c>
      <c r="AG38" s="1" t="str">
        <f>IF(グラフ用②[[#This Row],[eGFR判定]]&lt;&gt;"",グラフ用②[[#This Row],[eGFR判定]],グラフ用②[[#This Row],[尿検査判定]])</f>
        <v/>
      </c>
      <c r="AH38" s="1" t="str">
        <f>IF(グラフ用②[[#This Row],[最終判定①]]="","",IF(グラフ用②[[#This Row],[最終判定①]]=1,"第1期(腎症前期)",IF(グラフ用②[[#This Row],[最終判定①]]=2,"第2期(早期腎症期)",IF(グラフ用②[[#This Row],[最終判定①]]=3,"第3期(顕性腎症期)","第4期(腎不全期)"))))</f>
        <v/>
      </c>
      <c r="AX38">
        <v>28</v>
      </c>
      <c r="AY38" s="39" t="str">
        <f ca="1">IF(グラフ用③[[#This Row],[番号]]=COUNT(グラフ用①[年月日])+1,介入日[最終＋3年],グラフ用①[[#This Row],[年月日]])</f>
        <v/>
      </c>
      <c r="AZ38" t="str">
        <f ca="1">IF(グラフ用③[[#This Row],[年月日]]=介入日[最終＋3年],NA(),IF(グラフ用①[[#This Row],[年月日]]="","",IF(グラフ用①[[#This Row],[年月日]]&lt;=介入日[年月日合成],グラフ用①[[#This Row],[eGFR]],NA())))</f>
        <v/>
      </c>
      <c r="BA38" t="str">
        <f ca="1">IF(グラフ用③[[#This Row],[年月日]]=介入日[最終＋3年],NA(),IF(グラフ用①[[#This Row],[年月日]]="","",IF(グラフ用①[[#This Row],[年月日]]&gt;介入日[年月日合成],グラフ用①[[#This Row],[eGFR]],NA())))</f>
        <v/>
      </c>
      <c r="BB3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8">
        <v>28</v>
      </c>
      <c r="BJ38" s="39" t="str">
        <f>グラフ用①[[#This Row],[年月日]]</f>
        <v/>
      </c>
      <c r="BK38" t="str">
        <f>IF(介入前後計算[[#This Row],[年月日]]="","",IF(グラフ用①[[#This Row],[年月日]]&lt;=介入日[年月日合成],グラフ用①[[#This Row],[eGFR]],""))</f>
        <v/>
      </c>
      <c r="BL38" t="str">
        <f>IF(介入前後計算[[#This Row],[年月日]]="","",IF(グラフ用①[[#This Row],[年月日]]&gt;介入日[年月日合成],グラフ用①[[#This Row],[eGFR]],""))</f>
        <v/>
      </c>
      <c r="BM38" t="str">
        <f ca="1">IFERROR(介入前後計算[[#This Row],[年月日]]*前パラメーター[傾き]+前パラメーター[切片],"")</f>
        <v/>
      </c>
      <c r="BN38" t="str">
        <f ca="1">IFERROR(介入前後計算[[#This Row],[年月日]]*後パラメーター[傾き]+後パラメーター[切片],"")</f>
        <v/>
      </c>
      <c r="BO38" s="40" t="str">
        <f>IF(介入前後計算[[#This Row],[A_eGFR]]="","",-介入前後計算[[#This Row],[A_eGFR]]+介入前後計算[[#This Row],[A予測]])</f>
        <v/>
      </c>
      <c r="BP38" s="40" t="str">
        <f>IF(介入前後計算[[#This Row],[B_eGFR]]="","",-介入前後計算[[#This Row],[B_eGFR]]+介入前後計算[[#This Row],[B予測]])</f>
        <v/>
      </c>
      <c r="BQ38" s="39" t="str">
        <f>IF(介入前後計算[[#This Row],[年月日]]="","",IF(グラフ用①[[#This Row],[年月日]]&lt;=介入日[年月日合成],グラフ用①[年月日],""))</f>
        <v/>
      </c>
      <c r="BR38" s="39" t="str">
        <f>IF(介入前後計算[[#This Row],[年月日]]="","",IF(グラフ用①[[#This Row],[年月日]]&gt;介入日[年月日合成],グラフ用①[年月日],""))</f>
        <v/>
      </c>
    </row>
    <row r="39" spans="2:70" x14ac:dyDescent="0.45">
      <c r="B39" s="1">
        <v>29</v>
      </c>
      <c r="C39" s="1" t="str">
        <f>IF(OR(入力1[[#This Row],[元号]]="",入力1[[#This Row],[和暦年]]=""),"",入力1[[#This Row],[元号]]&amp;入力1[[#This Row],[和暦年]]&amp;"年")</f>
        <v/>
      </c>
      <c r="D39" s="1" t="str">
        <f>IF(暦調整[[#This Row],[元号和暦年]]&lt;&gt;"","",IF(入力1[[#This Row],[（西暦年）]]&lt;&gt;"",入力1[[#This Row],[（西暦年）]]&amp;"年",""))</f>
        <v/>
      </c>
      <c r="E39" s="1" t="str">
        <f>IF(AND(暦調整[[#This Row],[元号和暦年]]="",暦調整[[#This Row],[西暦年（再掲）]]=""),"",IF(暦調整[[#This Row],[元号和暦年]]&lt;&gt;"",暦調整[元号和暦年],暦調整[西暦年（再掲）]))</f>
        <v/>
      </c>
      <c r="F39" s="3" t="str">
        <f>IF(暦調整[[#This Row],[年]]="","",DATEVALUE(暦調整[[#This Row],[年]]&amp;IF(入力1[[#This Row],[月]]="","1月",入力1[[#This Row],[月]]&amp;"月")&amp;IF(入力1[[#This Row],[日]]="","1日",入力1[[#This Row],[日]]&amp;"日")))</f>
        <v/>
      </c>
      <c r="G39" s="27" t="str">
        <f>IF(入力1[[#This Row],[eGFR]]="","",入力1[eGFR])</f>
        <v/>
      </c>
      <c r="H39" s="27" t="str">
        <f>IF(入力1[[#This Row],[尿蛋白定性]]="","",入力1[尿蛋白定性])</f>
        <v/>
      </c>
      <c r="K39" s="1">
        <v>29</v>
      </c>
      <c r="L39" s="3" t="str">
        <f>IFERROR(SMALL(暦調整[年月日合成],上詰昇順①[[#This Row],[番号]]),"")</f>
        <v/>
      </c>
      <c r="M39" s="1" t="str">
        <f>IFERROR(VLOOKUP(上詰昇順①[[#This Row],[年月日]],暦調整[[年月日合成]:[尿定性（再掲）]],2,FALSE),"")</f>
        <v/>
      </c>
      <c r="N39" s="1" t="str">
        <f>IFERROR(VLOOKUP(上詰昇順①[[#This Row],[年月日]],暦調整[[年月日合成]:[尿定性（再掲）]],3,FALSE),"")</f>
        <v/>
      </c>
      <c r="Q39" s="1">
        <v>29</v>
      </c>
      <c r="R39" s="28" t="str">
        <f>IF(COUNTBLANK(暦調整[[#This Row],[eGFR（再掲）]:[尿定性（再掲）]])=0,暦調整[[#This Row],[年月日合成]],"")</f>
        <v/>
      </c>
      <c r="S39" s="28" t="str">
        <f>IFERROR(SMALL(上詰昇順②[判定可能年月日],上詰昇順②[[#This Row],[番号]]),"")</f>
        <v/>
      </c>
      <c r="T39" t="str">
        <f>IFERROR(VLOOKUP(上詰昇順②[[#This Row],[年月日]],暦調整[[年月日合成]:[尿定性（再掲）]],2,FALSE),"")</f>
        <v/>
      </c>
      <c r="U39" t="str">
        <f>IFERROR(VLOOKUP(上詰昇順②[[#This Row],[年月日]],暦調整[[年月日合成]:[尿定性（再掲）]],3,FALSE),"")</f>
        <v/>
      </c>
      <c r="X39" s="1">
        <v>29</v>
      </c>
      <c r="Y39" s="3" t="str">
        <f>上詰昇順①[年月日]</f>
        <v/>
      </c>
      <c r="Z39" s="1" t="str">
        <f>上詰昇順①[対応eGFR]</f>
        <v/>
      </c>
      <c r="AC39" s="1">
        <v>29</v>
      </c>
      <c r="AD39" s="3" t="str">
        <f>上詰昇順②[[#This Row],[年月日]]</f>
        <v/>
      </c>
      <c r="AE39" s="1" t="str">
        <f>IF(上詰昇順②[対応eGFR]&lt;30,4,"")</f>
        <v/>
      </c>
      <c r="AF39" s="1" t="str">
        <f>IF(上詰昇順②[対応尿定性]="-",1,IF(上詰昇順②[対応尿定性]="±",2,IF(上詰昇順②[対応尿定性]="","",3)))</f>
        <v/>
      </c>
      <c r="AG39" s="1" t="str">
        <f>IF(グラフ用②[[#This Row],[eGFR判定]]&lt;&gt;"",グラフ用②[[#This Row],[eGFR判定]],グラフ用②[[#This Row],[尿検査判定]])</f>
        <v/>
      </c>
      <c r="AH39" s="1" t="str">
        <f>IF(グラフ用②[[#This Row],[最終判定①]]="","",IF(グラフ用②[[#This Row],[最終判定①]]=1,"第1期(腎症前期)",IF(グラフ用②[[#This Row],[最終判定①]]=2,"第2期(早期腎症期)",IF(グラフ用②[[#This Row],[最終判定①]]=3,"第3期(顕性腎症期)","第4期(腎不全期)"))))</f>
        <v/>
      </c>
      <c r="AK39" s="54" t="s">
        <v>114</v>
      </c>
      <c r="AX39">
        <v>29</v>
      </c>
      <c r="AY39" s="39" t="str">
        <f ca="1">IF(グラフ用③[[#This Row],[番号]]=COUNT(グラフ用①[年月日])+1,介入日[最終＋3年],グラフ用①[[#This Row],[年月日]])</f>
        <v/>
      </c>
      <c r="AZ39" t="str">
        <f ca="1">IF(グラフ用③[[#This Row],[年月日]]=介入日[最終＋3年],NA(),IF(グラフ用①[[#This Row],[年月日]]="","",IF(グラフ用①[[#This Row],[年月日]]&lt;=介入日[年月日合成],グラフ用①[[#This Row],[eGFR]],NA())))</f>
        <v/>
      </c>
      <c r="BA39" t="str">
        <f ca="1">IF(グラフ用③[[#This Row],[年月日]]=介入日[最終＋3年],NA(),IF(グラフ用①[[#This Row],[年月日]]="","",IF(グラフ用①[[#This Row],[年月日]]&gt;介入日[年月日合成],グラフ用①[[#This Row],[eGFR]],NA())))</f>
        <v/>
      </c>
      <c r="BB3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3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3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3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39">
        <v>29</v>
      </c>
      <c r="BJ39" s="39" t="str">
        <f>グラフ用①[[#This Row],[年月日]]</f>
        <v/>
      </c>
      <c r="BK39" t="str">
        <f>IF(介入前後計算[[#This Row],[年月日]]="","",IF(グラフ用①[[#This Row],[年月日]]&lt;=介入日[年月日合成],グラフ用①[[#This Row],[eGFR]],""))</f>
        <v/>
      </c>
      <c r="BL39" t="str">
        <f>IF(介入前後計算[[#This Row],[年月日]]="","",IF(グラフ用①[[#This Row],[年月日]]&gt;介入日[年月日合成],グラフ用①[[#This Row],[eGFR]],""))</f>
        <v/>
      </c>
      <c r="BM39" t="str">
        <f ca="1">IFERROR(介入前後計算[[#This Row],[年月日]]*前パラメーター[傾き]+前パラメーター[切片],"")</f>
        <v/>
      </c>
      <c r="BN39" t="str">
        <f ca="1">IFERROR(介入前後計算[[#This Row],[年月日]]*後パラメーター[傾き]+後パラメーター[切片],"")</f>
        <v/>
      </c>
      <c r="BO39" s="40" t="str">
        <f>IF(介入前後計算[[#This Row],[A_eGFR]]="","",-介入前後計算[[#This Row],[A_eGFR]]+介入前後計算[[#This Row],[A予測]])</f>
        <v/>
      </c>
      <c r="BP39" s="40" t="str">
        <f>IF(介入前後計算[[#This Row],[B_eGFR]]="","",-介入前後計算[[#This Row],[B_eGFR]]+介入前後計算[[#This Row],[B予測]])</f>
        <v/>
      </c>
      <c r="BQ39" s="39" t="str">
        <f>IF(介入前後計算[[#This Row],[年月日]]="","",IF(グラフ用①[[#This Row],[年月日]]&lt;=介入日[年月日合成],グラフ用①[年月日],""))</f>
        <v/>
      </c>
      <c r="BR39" s="39" t="str">
        <f>IF(介入前後計算[[#This Row],[年月日]]="","",IF(グラフ用①[[#This Row],[年月日]]&gt;介入日[年月日合成],グラフ用①[年月日],""))</f>
        <v/>
      </c>
    </row>
    <row r="40" spans="2:70" x14ac:dyDescent="0.45">
      <c r="B40" s="1">
        <v>30</v>
      </c>
      <c r="C40" s="1" t="str">
        <f>IF(OR(入力1[[#This Row],[元号]]="",入力1[[#This Row],[和暦年]]=""),"",入力1[[#This Row],[元号]]&amp;入力1[[#This Row],[和暦年]]&amp;"年")</f>
        <v/>
      </c>
      <c r="D40" s="1" t="str">
        <f>IF(暦調整[[#This Row],[元号和暦年]]&lt;&gt;"","",IF(入力1[[#This Row],[（西暦年）]]&lt;&gt;"",入力1[[#This Row],[（西暦年）]]&amp;"年",""))</f>
        <v/>
      </c>
      <c r="E40" s="1" t="str">
        <f>IF(AND(暦調整[[#This Row],[元号和暦年]]="",暦調整[[#This Row],[西暦年（再掲）]]=""),"",IF(暦調整[[#This Row],[元号和暦年]]&lt;&gt;"",暦調整[元号和暦年],暦調整[西暦年（再掲）]))</f>
        <v/>
      </c>
      <c r="F40" s="3" t="str">
        <f>IF(暦調整[[#This Row],[年]]="","",DATEVALUE(暦調整[[#This Row],[年]]&amp;IF(入力1[[#This Row],[月]]="","1月",入力1[[#This Row],[月]]&amp;"月")&amp;IF(入力1[[#This Row],[日]]="","1日",入力1[[#This Row],[日]]&amp;"日")))</f>
        <v/>
      </c>
      <c r="G40" s="27" t="str">
        <f>IF(入力1[[#This Row],[eGFR]]="","",入力1[eGFR])</f>
        <v/>
      </c>
      <c r="H40" s="27" t="str">
        <f>IF(入力1[[#This Row],[尿蛋白定性]]="","",入力1[尿蛋白定性])</f>
        <v/>
      </c>
      <c r="K40" s="1">
        <v>30</v>
      </c>
      <c r="L40" s="3" t="str">
        <f>IFERROR(SMALL(暦調整[年月日合成],上詰昇順①[[#This Row],[番号]]),"")</f>
        <v/>
      </c>
      <c r="M40" s="1" t="str">
        <f>IFERROR(VLOOKUP(上詰昇順①[[#This Row],[年月日]],暦調整[[年月日合成]:[尿定性（再掲）]],2,FALSE),"")</f>
        <v/>
      </c>
      <c r="N40" s="1" t="str">
        <f>IFERROR(VLOOKUP(上詰昇順①[[#This Row],[年月日]],暦調整[[年月日合成]:[尿定性（再掲）]],3,FALSE),"")</f>
        <v/>
      </c>
      <c r="Q40" s="1">
        <v>30</v>
      </c>
      <c r="R40" s="28" t="str">
        <f>IF(COUNTBLANK(暦調整[[#This Row],[eGFR（再掲）]:[尿定性（再掲）]])=0,暦調整[[#This Row],[年月日合成]],"")</f>
        <v/>
      </c>
      <c r="S40" s="28" t="str">
        <f>IFERROR(SMALL(上詰昇順②[判定可能年月日],上詰昇順②[[#This Row],[番号]]),"")</f>
        <v/>
      </c>
      <c r="T40" t="str">
        <f>IFERROR(VLOOKUP(上詰昇順②[[#This Row],[年月日]],暦調整[[年月日合成]:[尿定性（再掲）]],2,FALSE),"")</f>
        <v/>
      </c>
      <c r="U40" t="str">
        <f>IFERROR(VLOOKUP(上詰昇順②[[#This Row],[年月日]],暦調整[[年月日合成]:[尿定性（再掲）]],3,FALSE),"")</f>
        <v/>
      </c>
      <c r="X40" s="1">
        <v>30</v>
      </c>
      <c r="Y40" s="3" t="str">
        <f>上詰昇順①[年月日]</f>
        <v/>
      </c>
      <c r="Z40" s="1" t="str">
        <f>上詰昇順①[対応eGFR]</f>
        <v/>
      </c>
      <c r="AC40" s="1">
        <v>30</v>
      </c>
      <c r="AD40" s="3" t="str">
        <f>上詰昇順②[[#This Row],[年月日]]</f>
        <v/>
      </c>
      <c r="AE40" s="1" t="str">
        <f>IF(上詰昇順②[対応eGFR]&lt;30,4,"")</f>
        <v/>
      </c>
      <c r="AF40" s="1" t="str">
        <f>IF(上詰昇順②[対応尿定性]="-",1,IF(上詰昇順②[対応尿定性]="±",2,IF(上詰昇順②[対応尿定性]="","",3)))</f>
        <v/>
      </c>
      <c r="AG40" s="1" t="str">
        <f>IF(グラフ用②[[#This Row],[eGFR判定]]&lt;&gt;"",グラフ用②[[#This Row],[eGFR判定]],グラフ用②[[#This Row],[尿検査判定]])</f>
        <v/>
      </c>
      <c r="AH40" s="1" t="str">
        <f>IF(グラフ用②[[#This Row],[最終判定①]]="","",IF(グラフ用②[[#This Row],[最終判定①]]=1,"第1期(腎症前期)",IF(グラフ用②[[#This Row],[最終判定①]]=2,"第2期(早期腎症期)",IF(グラフ用②[[#This Row],[最終判定①]]=3,"第3期(顕性腎症期)","第4期(腎不全期)"))))</f>
        <v/>
      </c>
      <c r="AK40" s="1" t="s">
        <v>110</v>
      </c>
      <c r="AL40" s="1" t="s">
        <v>108</v>
      </c>
      <c r="AM40" s="1" t="s">
        <v>109</v>
      </c>
      <c r="AX40">
        <v>30</v>
      </c>
      <c r="AY40" s="39" t="str">
        <f ca="1">IF(グラフ用③[[#This Row],[番号]]=COUNT(グラフ用①[年月日])+1,介入日[最終＋3年],グラフ用①[[#This Row],[年月日]])</f>
        <v/>
      </c>
      <c r="AZ40" t="str">
        <f ca="1">IF(グラフ用③[[#This Row],[年月日]]=介入日[最終＋3年],NA(),IF(グラフ用①[[#This Row],[年月日]]="","",IF(グラフ用①[[#This Row],[年月日]]&lt;=介入日[年月日合成],グラフ用①[[#This Row],[eGFR]],NA())))</f>
        <v/>
      </c>
      <c r="BA40" t="str">
        <f ca="1">IF(グラフ用③[[#This Row],[年月日]]=介入日[最終＋3年],NA(),IF(グラフ用①[[#This Row],[年月日]]="","",IF(グラフ用①[[#This Row],[年月日]]&gt;介入日[年月日合成],グラフ用①[[#This Row],[eGFR]],NA())))</f>
        <v/>
      </c>
      <c r="BB4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0">
        <v>30</v>
      </c>
      <c r="BJ40" s="39" t="str">
        <f>グラフ用①[[#This Row],[年月日]]</f>
        <v/>
      </c>
      <c r="BK40" t="str">
        <f>IF(介入前後計算[[#This Row],[年月日]]="","",IF(グラフ用①[[#This Row],[年月日]]&lt;=介入日[年月日合成],グラフ用①[[#This Row],[eGFR]],""))</f>
        <v/>
      </c>
      <c r="BL40" t="str">
        <f>IF(介入前後計算[[#This Row],[年月日]]="","",IF(グラフ用①[[#This Row],[年月日]]&gt;介入日[年月日合成],グラフ用①[[#This Row],[eGFR]],""))</f>
        <v/>
      </c>
      <c r="BM40" t="str">
        <f ca="1">IFERROR(介入前後計算[[#This Row],[年月日]]*前パラメーター[傾き]+前パラメーター[切片],"")</f>
        <v/>
      </c>
      <c r="BN40" t="str">
        <f ca="1">IFERROR(介入前後計算[[#This Row],[年月日]]*後パラメーター[傾き]+後パラメーター[切片],"")</f>
        <v/>
      </c>
      <c r="BO40" s="40" t="str">
        <f>IF(介入前後計算[[#This Row],[A_eGFR]]="","",-介入前後計算[[#This Row],[A_eGFR]]+介入前後計算[[#This Row],[A予測]])</f>
        <v/>
      </c>
      <c r="BP40" s="40" t="str">
        <f>IF(介入前後計算[[#This Row],[B_eGFR]]="","",-介入前後計算[[#This Row],[B_eGFR]]+介入前後計算[[#This Row],[B予測]])</f>
        <v/>
      </c>
      <c r="BQ40" s="39" t="str">
        <f>IF(介入前後計算[[#This Row],[年月日]]="","",IF(グラフ用①[[#This Row],[年月日]]&lt;=介入日[年月日合成],グラフ用①[年月日],""))</f>
        <v/>
      </c>
      <c r="BR40" s="39" t="str">
        <f>IF(介入前後計算[[#This Row],[年月日]]="","",IF(グラフ用①[[#This Row],[年月日]]&gt;介入日[年月日合成],グラフ用①[年月日],""))</f>
        <v/>
      </c>
    </row>
    <row r="41" spans="2:70" x14ac:dyDescent="0.45">
      <c r="B41" s="1">
        <v>31</v>
      </c>
      <c r="C41" s="1" t="str">
        <f>IF(OR(入力1[[#This Row],[元号]]="",入力1[[#This Row],[和暦年]]=""),"",入力1[[#This Row],[元号]]&amp;入力1[[#This Row],[和暦年]]&amp;"年")</f>
        <v/>
      </c>
      <c r="D41" s="1" t="str">
        <f>IF(暦調整[[#This Row],[元号和暦年]]&lt;&gt;"","",IF(入力1[[#This Row],[（西暦年）]]&lt;&gt;"",入力1[[#This Row],[（西暦年）]]&amp;"年",""))</f>
        <v/>
      </c>
      <c r="E41" s="1" t="str">
        <f>IF(AND(暦調整[[#This Row],[元号和暦年]]="",暦調整[[#This Row],[西暦年（再掲）]]=""),"",IF(暦調整[[#This Row],[元号和暦年]]&lt;&gt;"",暦調整[元号和暦年],暦調整[西暦年（再掲）]))</f>
        <v/>
      </c>
      <c r="F41" s="3" t="str">
        <f>IF(暦調整[[#This Row],[年]]="","",DATEVALUE(暦調整[[#This Row],[年]]&amp;IF(入力1[[#This Row],[月]]="","1月",入力1[[#This Row],[月]]&amp;"月")&amp;IF(入力1[[#This Row],[日]]="","1日",入力1[[#This Row],[日]]&amp;"日")))</f>
        <v/>
      </c>
      <c r="G41" s="27" t="str">
        <f>IF(入力1[[#This Row],[eGFR]]="","",入力1[eGFR])</f>
        <v/>
      </c>
      <c r="H41" s="27" t="str">
        <f>IF(入力1[[#This Row],[尿蛋白定性]]="","",入力1[尿蛋白定性])</f>
        <v/>
      </c>
      <c r="K41" s="1">
        <v>31</v>
      </c>
      <c r="L41" s="3" t="str">
        <f>IFERROR(SMALL(暦調整[年月日合成],上詰昇順①[[#This Row],[番号]]),"")</f>
        <v/>
      </c>
      <c r="M41" s="1" t="str">
        <f>IFERROR(VLOOKUP(上詰昇順①[[#This Row],[年月日]],暦調整[[年月日合成]:[尿定性（再掲）]],2,FALSE),"")</f>
        <v/>
      </c>
      <c r="N41" s="1" t="str">
        <f>IFERROR(VLOOKUP(上詰昇順①[[#This Row],[年月日]],暦調整[[年月日合成]:[尿定性（再掲）]],3,FALSE),"")</f>
        <v/>
      </c>
      <c r="Q41" s="1">
        <v>31</v>
      </c>
      <c r="R41" s="28" t="str">
        <f>IF(COUNTBLANK(暦調整[[#This Row],[eGFR（再掲）]:[尿定性（再掲）]])=0,暦調整[[#This Row],[年月日合成]],"")</f>
        <v/>
      </c>
      <c r="S41" s="28" t="str">
        <f>IFERROR(SMALL(上詰昇順②[判定可能年月日],上詰昇順②[[#This Row],[番号]]),"")</f>
        <v/>
      </c>
      <c r="T41" t="str">
        <f>IFERROR(VLOOKUP(上詰昇順②[[#This Row],[年月日]],暦調整[[年月日合成]:[尿定性（再掲）]],2,FALSE),"")</f>
        <v/>
      </c>
      <c r="U41" t="str">
        <f>IFERROR(VLOOKUP(上詰昇順②[[#This Row],[年月日]],暦調整[[年月日合成]:[尿定性（再掲）]],3,FALSE),"")</f>
        <v/>
      </c>
      <c r="X41" s="1">
        <v>31</v>
      </c>
      <c r="Y41" s="3" t="str">
        <f>上詰昇順①[年月日]</f>
        <v/>
      </c>
      <c r="Z41" s="1" t="str">
        <f>上詰昇順①[対応eGFR]</f>
        <v/>
      </c>
      <c r="AC41" s="1">
        <v>31</v>
      </c>
      <c r="AD41" s="3" t="str">
        <f>上詰昇順②[[#This Row],[年月日]]</f>
        <v/>
      </c>
      <c r="AE41" s="1" t="str">
        <f>IF(上詰昇順②[対応eGFR]&lt;30,4,"")</f>
        <v/>
      </c>
      <c r="AF41" s="1" t="str">
        <f>IF(上詰昇順②[対応尿定性]="-",1,IF(上詰昇順②[対応尿定性]="±",2,IF(上詰昇順②[対応尿定性]="","",3)))</f>
        <v/>
      </c>
      <c r="AG41" s="1" t="str">
        <f>IF(グラフ用②[[#This Row],[eGFR判定]]&lt;&gt;"",グラフ用②[[#This Row],[eGFR判定]],グラフ用②[[#This Row],[尿検査判定]])</f>
        <v/>
      </c>
      <c r="AH41" s="1" t="str">
        <f>IF(グラフ用②[[#This Row],[最終判定①]]="","",IF(グラフ用②[[#This Row],[最終判定①]]=1,"第1期(腎症前期)",IF(グラフ用②[[#This Row],[最終判定①]]=2,"第2期(早期腎症期)",IF(グラフ用②[[#This Row],[最終判定①]]=3,"第3期(顕性腎症期)","第4期(腎不全期)"))))</f>
        <v/>
      </c>
      <c r="AK41" s="1">
        <f ca="1">MAX(介入前後計算[B年月日])</f>
        <v>44713</v>
      </c>
      <c r="AL41" s="1">
        <f ca="1">IFERROR(LARGE(介入前後計算[B年月日],2),"")</f>
        <v>44378</v>
      </c>
      <c r="AM41" s="1">
        <f ca="1">MIN(介入前後計算[B年月日])</f>
        <v>43525</v>
      </c>
      <c r="AX41">
        <v>31</v>
      </c>
      <c r="AY41" s="39" t="str">
        <f ca="1">IF(グラフ用③[[#This Row],[番号]]=COUNT(グラフ用①[年月日])+1,介入日[最終＋3年],グラフ用①[[#This Row],[年月日]])</f>
        <v/>
      </c>
      <c r="AZ41" t="str">
        <f ca="1">IF(グラフ用③[[#This Row],[年月日]]=介入日[最終＋3年],NA(),IF(グラフ用①[[#This Row],[年月日]]="","",IF(グラフ用①[[#This Row],[年月日]]&lt;=介入日[年月日合成],グラフ用①[[#This Row],[eGFR]],NA())))</f>
        <v/>
      </c>
      <c r="BA41" t="str">
        <f ca="1">IF(グラフ用③[[#This Row],[年月日]]=介入日[最終＋3年],NA(),IF(グラフ用①[[#This Row],[年月日]]="","",IF(グラフ用①[[#This Row],[年月日]]&gt;介入日[年月日合成],グラフ用①[[#This Row],[eGFR]],NA())))</f>
        <v/>
      </c>
      <c r="BB4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1">
        <v>31</v>
      </c>
      <c r="BJ41" s="39" t="str">
        <f>グラフ用①[[#This Row],[年月日]]</f>
        <v/>
      </c>
      <c r="BK41" t="str">
        <f>IF(介入前後計算[[#This Row],[年月日]]="","",IF(グラフ用①[[#This Row],[年月日]]&lt;=介入日[年月日合成],グラフ用①[[#This Row],[eGFR]],""))</f>
        <v/>
      </c>
      <c r="BL41" t="str">
        <f>IF(介入前後計算[[#This Row],[年月日]]="","",IF(グラフ用①[[#This Row],[年月日]]&gt;介入日[年月日合成],グラフ用①[[#This Row],[eGFR]],""))</f>
        <v/>
      </c>
      <c r="BM41" t="str">
        <f ca="1">IFERROR(介入前後計算[[#This Row],[年月日]]*前パラメーター[傾き]+前パラメーター[切片],"")</f>
        <v/>
      </c>
      <c r="BN41" t="str">
        <f ca="1">IFERROR(介入前後計算[[#This Row],[年月日]]*後パラメーター[傾き]+後パラメーター[切片],"")</f>
        <v/>
      </c>
      <c r="BO41" s="40" t="str">
        <f>IF(介入前後計算[[#This Row],[A_eGFR]]="","",-介入前後計算[[#This Row],[A_eGFR]]+介入前後計算[[#This Row],[A予測]])</f>
        <v/>
      </c>
      <c r="BP41" s="40" t="str">
        <f>IF(介入前後計算[[#This Row],[B_eGFR]]="","",-介入前後計算[[#This Row],[B_eGFR]]+介入前後計算[[#This Row],[B予測]])</f>
        <v/>
      </c>
      <c r="BQ41" s="39" t="str">
        <f>IF(介入前後計算[[#This Row],[年月日]]="","",IF(グラフ用①[[#This Row],[年月日]]&lt;=介入日[年月日合成],グラフ用①[年月日],""))</f>
        <v/>
      </c>
      <c r="BR41" s="39" t="str">
        <f>IF(介入前後計算[[#This Row],[年月日]]="","",IF(グラフ用①[[#This Row],[年月日]]&gt;介入日[年月日合成],グラフ用①[年月日],""))</f>
        <v/>
      </c>
    </row>
    <row r="42" spans="2:70" x14ac:dyDescent="0.45">
      <c r="B42" s="1">
        <v>32</v>
      </c>
      <c r="C42" s="1" t="str">
        <f>IF(OR(入力1[[#This Row],[元号]]="",入力1[[#This Row],[和暦年]]=""),"",入力1[[#This Row],[元号]]&amp;入力1[[#This Row],[和暦年]]&amp;"年")</f>
        <v/>
      </c>
      <c r="D42" s="1" t="str">
        <f>IF(暦調整[[#This Row],[元号和暦年]]&lt;&gt;"","",IF(入力1[[#This Row],[（西暦年）]]&lt;&gt;"",入力1[[#This Row],[（西暦年）]]&amp;"年",""))</f>
        <v/>
      </c>
      <c r="E42" s="1" t="str">
        <f>IF(AND(暦調整[[#This Row],[元号和暦年]]="",暦調整[[#This Row],[西暦年（再掲）]]=""),"",IF(暦調整[[#This Row],[元号和暦年]]&lt;&gt;"",暦調整[元号和暦年],暦調整[西暦年（再掲）]))</f>
        <v/>
      </c>
      <c r="F42" s="3" t="str">
        <f>IF(暦調整[[#This Row],[年]]="","",DATEVALUE(暦調整[[#This Row],[年]]&amp;IF(入力1[[#This Row],[月]]="","1月",入力1[[#This Row],[月]]&amp;"月")&amp;IF(入力1[[#This Row],[日]]="","1日",入力1[[#This Row],[日]]&amp;"日")))</f>
        <v/>
      </c>
      <c r="G42" s="27" t="str">
        <f>IF(入力1[[#This Row],[eGFR]]="","",入力1[eGFR])</f>
        <v/>
      </c>
      <c r="H42" s="27" t="str">
        <f>IF(入力1[[#This Row],[尿蛋白定性]]="","",入力1[尿蛋白定性])</f>
        <v/>
      </c>
      <c r="K42" s="1">
        <v>32</v>
      </c>
      <c r="L42" s="3" t="str">
        <f>IFERROR(SMALL(暦調整[年月日合成],上詰昇順①[[#This Row],[番号]]),"")</f>
        <v/>
      </c>
      <c r="M42" s="1" t="str">
        <f>IFERROR(VLOOKUP(上詰昇順①[[#This Row],[年月日]],暦調整[[年月日合成]:[尿定性（再掲）]],2,FALSE),"")</f>
        <v/>
      </c>
      <c r="N42" s="1" t="str">
        <f>IFERROR(VLOOKUP(上詰昇順①[[#This Row],[年月日]],暦調整[[年月日合成]:[尿定性（再掲）]],3,FALSE),"")</f>
        <v/>
      </c>
      <c r="Q42" s="1">
        <v>32</v>
      </c>
      <c r="R42" s="28" t="str">
        <f>IF(COUNTBLANK(暦調整[[#This Row],[eGFR（再掲）]:[尿定性（再掲）]])=0,暦調整[[#This Row],[年月日合成]],"")</f>
        <v/>
      </c>
      <c r="S42" s="28" t="str">
        <f>IFERROR(SMALL(上詰昇順②[判定可能年月日],上詰昇順②[[#This Row],[番号]]),"")</f>
        <v/>
      </c>
      <c r="T42" t="str">
        <f>IFERROR(VLOOKUP(上詰昇順②[[#This Row],[年月日]],暦調整[[年月日合成]:[尿定性（再掲）]],2,FALSE),"")</f>
        <v/>
      </c>
      <c r="U42" t="str">
        <f>IFERROR(VLOOKUP(上詰昇順②[[#This Row],[年月日]],暦調整[[年月日合成]:[尿定性（再掲）]],3,FALSE),"")</f>
        <v/>
      </c>
      <c r="X42" s="1">
        <v>32</v>
      </c>
      <c r="Y42" s="3" t="str">
        <f>上詰昇順①[年月日]</f>
        <v/>
      </c>
      <c r="Z42" s="1" t="str">
        <f>上詰昇順①[対応eGFR]</f>
        <v/>
      </c>
      <c r="AC42" s="1">
        <v>32</v>
      </c>
      <c r="AD42" s="3" t="str">
        <f>上詰昇順②[[#This Row],[年月日]]</f>
        <v/>
      </c>
      <c r="AE42" s="1" t="str">
        <f>IF(上詰昇順②[対応eGFR]&lt;30,4,"")</f>
        <v/>
      </c>
      <c r="AF42" s="1" t="str">
        <f>IF(上詰昇順②[対応尿定性]="-",1,IF(上詰昇順②[対応尿定性]="±",2,IF(上詰昇順②[対応尿定性]="","",3)))</f>
        <v/>
      </c>
      <c r="AG42" s="1" t="str">
        <f>IF(グラフ用②[[#This Row],[eGFR判定]]&lt;&gt;"",グラフ用②[[#This Row],[eGFR判定]],グラフ用②[[#This Row],[尿検査判定]])</f>
        <v/>
      </c>
      <c r="AH42" s="1" t="str">
        <f>IF(グラフ用②[[#This Row],[最終判定①]]="","",IF(グラフ用②[[#This Row],[最終判定①]]=1,"第1期(腎症前期)",IF(グラフ用②[[#This Row],[最終判定①]]=2,"第2期(早期腎症期)",IF(グラフ用②[[#This Row],[最終判定①]]=3,"第3期(顕性腎症期)","第4期(腎不全期)"))))</f>
        <v/>
      </c>
      <c r="AX42">
        <v>32</v>
      </c>
      <c r="AY42" s="39" t="str">
        <f ca="1">IF(グラフ用③[[#This Row],[番号]]=COUNT(グラフ用①[年月日])+1,介入日[最終＋3年],グラフ用①[[#This Row],[年月日]])</f>
        <v/>
      </c>
      <c r="AZ42" t="str">
        <f ca="1">IF(グラフ用③[[#This Row],[年月日]]=介入日[最終＋3年],NA(),IF(グラフ用①[[#This Row],[年月日]]="","",IF(グラフ用①[[#This Row],[年月日]]&lt;=介入日[年月日合成],グラフ用①[[#This Row],[eGFR]],NA())))</f>
        <v/>
      </c>
      <c r="BA42" t="str">
        <f ca="1">IF(グラフ用③[[#This Row],[年月日]]=介入日[最終＋3年],NA(),IF(グラフ用①[[#This Row],[年月日]]="","",IF(グラフ用①[[#This Row],[年月日]]&gt;介入日[年月日合成],グラフ用①[[#This Row],[eGFR]],NA())))</f>
        <v/>
      </c>
      <c r="BB4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2">
        <v>32</v>
      </c>
      <c r="BJ42" s="39" t="str">
        <f>グラフ用①[[#This Row],[年月日]]</f>
        <v/>
      </c>
      <c r="BK42" t="str">
        <f>IF(介入前後計算[[#This Row],[年月日]]="","",IF(グラフ用①[[#This Row],[年月日]]&lt;=介入日[年月日合成],グラフ用①[[#This Row],[eGFR]],""))</f>
        <v/>
      </c>
      <c r="BL42" t="str">
        <f>IF(介入前後計算[[#This Row],[年月日]]="","",IF(グラフ用①[[#This Row],[年月日]]&gt;介入日[年月日合成],グラフ用①[[#This Row],[eGFR]],""))</f>
        <v/>
      </c>
      <c r="BM42" t="str">
        <f ca="1">IFERROR(介入前後計算[[#This Row],[年月日]]*前パラメーター[傾き]+前パラメーター[切片],"")</f>
        <v/>
      </c>
      <c r="BN42" t="str">
        <f ca="1">IFERROR(介入前後計算[[#This Row],[年月日]]*後パラメーター[傾き]+後パラメーター[切片],"")</f>
        <v/>
      </c>
      <c r="BO42" s="40" t="str">
        <f>IF(介入前後計算[[#This Row],[A_eGFR]]="","",-介入前後計算[[#This Row],[A_eGFR]]+介入前後計算[[#This Row],[A予測]])</f>
        <v/>
      </c>
      <c r="BP42" s="40" t="str">
        <f>IF(介入前後計算[[#This Row],[B_eGFR]]="","",-介入前後計算[[#This Row],[B_eGFR]]+介入前後計算[[#This Row],[B予測]])</f>
        <v/>
      </c>
      <c r="BQ42" s="39" t="str">
        <f>IF(介入前後計算[[#This Row],[年月日]]="","",IF(グラフ用①[[#This Row],[年月日]]&lt;=介入日[年月日合成],グラフ用①[年月日],""))</f>
        <v/>
      </c>
      <c r="BR42" s="39" t="str">
        <f>IF(介入前後計算[[#This Row],[年月日]]="","",IF(グラフ用①[[#This Row],[年月日]]&gt;介入日[年月日合成],グラフ用①[年月日],""))</f>
        <v/>
      </c>
    </row>
    <row r="43" spans="2:70" x14ac:dyDescent="0.45">
      <c r="B43" s="1">
        <v>33</v>
      </c>
      <c r="C43" s="1" t="str">
        <f>IF(OR(入力1[[#This Row],[元号]]="",入力1[[#This Row],[和暦年]]=""),"",入力1[[#This Row],[元号]]&amp;入力1[[#This Row],[和暦年]]&amp;"年")</f>
        <v/>
      </c>
      <c r="D43" s="1" t="str">
        <f>IF(暦調整[[#This Row],[元号和暦年]]&lt;&gt;"","",IF(入力1[[#This Row],[（西暦年）]]&lt;&gt;"",入力1[[#This Row],[（西暦年）]]&amp;"年",""))</f>
        <v/>
      </c>
      <c r="E43" s="1" t="str">
        <f>IF(AND(暦調整[[#This Row],[元号和暦年]]="",暦調整[[#This Row],[西暦年（再掲）]]=""),"",IF(暦調整[[#This Row],[元号和暦年]]&lt;&gt;"",暦調整[元号和暦年],暦調整[西暦年（再掲）]))</f>
        <v/>
      </c>
      <c r="F43" s="3" t="str">
        <f>IF(暦調整[[#This Row],[年]]="","",DATEVALUE(暦調整[[#This Row],[年]]&amp;IF(入力1[[#This Row],[月]]="","1月",入力1[[#This Row],[月]]&amp;"月")&amp;IF(入力1[[#This Row],[日]]="","1日",入力1[[#This Row],[日]]&amp;"日")))</f>
        <v/>
      </c>
      <c r="G43" s="27" t="str">
        <f>IF(入力1[[#This Row],[eGFR]]="","",入力1[eGFR])</f>
        <v/>
      </c>
      <c r="H43" s="27" t="str">
        <f>IF(入力1[[#This Row],[尿蛋白定性]]="","",入力1[尿蛋白定性])</f>
        <v/>
      </c>
      <c r="K43" s="1">
        <v>33</v>
      </c>
      <c r="L43" s="3" t="str">
        <f>IFERROR(SMALL(暦調整[年月日合成],上詰昇順①[[#This Row],[番号]]),"")</f>
        <v/>
      </c>
      <c r="M43" s="1" t="str">
        <f>IFERROR(VLOOKUP(上詰昇順①[[#This Row],[年月日]],暦調整[[年月日合成]:[尿定性（再掲）]],2,FALSE),"")</f>
        <v/>
      </c>
      <c r="N43" s="1" t="str">
        <f>IFERROR(VLOOKUP(上詰昇順①[[#This Row],[年月日]],暦調整[[年月日合成]:[尿定性（再掲）]],3,FALSE),"")</f>
        <v/>
      </c>
      <c r="Q43" s="1">
        <v>33</v>
      </c>
      <c r="R43" s="28" t="str">
        <f>IF(COUNTBLANK(暦調整[[#This Row],[eGFR（再掲）]:[尿定性（再掲）]])=0,暦調整[[#This Row],[年月日合成]],"")</f>
        <v/>
      </c>
      <c r="S43" s="28" t="str">
        <f>IFERROR(SMALL(上詰昇順②[判定可能年月日],上詰昇順②[[#This Row],[番号]]),"")</f>
        <v/>
      </c>
      <c r="T43" t="str">
        <f>IFERROR(VLOOKUP(上詰昇順②[[#This Row],[年月日]],暦調整[[年月日合成]:[尿定性（再掲）]],2,FALSE),"")</f>
        <v/>
      </c>
      <c r="U43" t="str">
        <f>IFERROR(VLOOKUP(上詰昇順②[[#This Row],[年月日]],暦調整[[年月日合成]:[尿定性（再掲）]],3,FALSE),"")</f>
        <v/>
      </c>
      <c r="X43" s="1">
        <v>33</v>
      </c>
      <c r="Y43" s="3" t="str">
        <f>上詰昇順①[年月日]</f>
        <v/>
      </c>
      <c r="Z43" s="1" t="str">
        <f>上詰昇順①[対応eGFR]</f>
        <v/>
      </c>
      <c r="AC43" s="1">
        <v>33</v>
      </c>
      <c r="AD43" s="3" t="str">
        <f>上詰昇順②[[#This Row],[年月日]]</f>
        <v/>
      </c>
      <c r="AE43" s="1" t="str">
        <f>IF(上詰昇順②[対応eGFR]&lt;30,4,"")</f>
        <v/>
      </c>
      <c r="AF43" s="1" t="str">
        <f>IF(上詰昇順②[対応尿定性]="-",1,IF(上詰昇順②[対応尿定性]="±",2,IF(上詰昇順②[対応尿定性]="","",3)))</f>
        <v/>
      </c>
      <c r="AG43" s="1" t="str">
        <f>IF(グラフ用②[[#This Row],[eGFR判定]]&lt;&gt;"",グラフ用②[[#This Row],[eGFR判定]],グラフ用②[[#This Row],[尿検査判定]])</f>
        <v/>
      </c>
      <c r="AH43" s="1" t="str">
        <f>IF(グラフ用②[[#This Row],[最終判定①]]="","",IF(グラフ用②[[#This Row],[最終判定①]]=1,"第1期(腎症前期)",IF(グラフ用②[[#This Row],[最終判定①]]=2,"第2期(早期腎症期)",IF(グラフ用②[[#This Row],[最終判定①]]=3,"第3期(顕性腎症期)","第4期(腎不全期)"))))</f>
        <v/>
      </c>
      <c r="AX43">
        <v>33</v>
      </c>
      <c r="AY43" s="39" t="str">
        <f ca="1">IF(グラフ用③[[#This Row],[番号]]=COUNT(グラフ用①[年月日])+1,介入日[最終＋3年],グラフ用①[[#This Row],[年月日]])</f>
        <v/>
      </c>
      <c r="AZ43" t="str">
        <f ca="1">IF(グラフ用③[[#This Row],[年月日]]=介入日[最終＋3年],NA(),IF(グラフ用①[[#This Row],[年月日]]="","",IF(グラフ用①[[#This Row],[年月日]]&lt;=介入日[年月日合成],グラフ用①[[#This Row],[eGFR]],NA())))</f>
        <v/>
      </c>
      <c r="BA43" t="str">
        <f ca="1">IF(グラフ用③[[#This Row],[年月日]]=介入日[最終＋3年],NA(),IF(グラフ用①[[#This Row],[年月日]]="","",IF(グラフ用①[[#This Row],[年月日]]&gt;介入日[年月日合成],グラフ用①[[#This Row],[eGFR]],NA())))</f>
        <v/>
      </c>
      <c r="BB4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3">
        <v>33</v>
      </c>
      <c r="BJ43" s="39" t="str">
        <f>グラフ用①[[#This Row],[年月日]]</f>
        <v/>
      </c>
      <c r="BK43" t="str">
        <f>IF(介入前後計算[[#This Row],[年月日]]="","",IF(グラフ用①[[#This Row],[年月日]]&lt;=介入日[年月日合成],グラフ用①[[#This Row],[eGFR]],""))</f>
        <v/>
      </c>
      <c r="BL43" t="str">
        <f>IF(介入前後計算[[#This Row],[年月日]]="","",IF(グラフ用①[[#This Row],[年月日]]&gt;介入日[年月日合成],グラフ用①[[#This Row],[eGFR]],""))</f>
        <v/>
      </c>
      <c r="BM43" t="str">
        <f ca="1">IFERROR(介入前後計算[[#This Row],[年月日]]*前パラメーター[傾き]+前パラメーター[切片],"")</f>
        <v/>
      </c>
      <c r="BN43" t="str">
        <f ca="1">IFERROR(介入前後計算[[#This Row],[年月日]]*後パラメーター[傾き]+後パラメーター[切片],"")</f>
        <v/>
      </c>
      <c r="BO43" s="40" t="str">
        <f>IF(介入前後計算[[#This Row],[A_eGFR]]="","",-介入前後計算[[#This Row],[A_eGFR]]+介入前後計算[[#This Row],[A予測]])</f>
        <v/>
      </c>
      <c r="BP43" s="40" t="str">
        <f>IF(介入前後計算[[#This Row],[B_eGFR]]="","",-介入前後計算[[#This Row],[B_eGFR]]+介入前後計算[[#This Row],[B予測]])</f>
        <v/>
      </c>
      <c r="BQ43" s="39" t="str">
        <f>IF(介入前後計算[[#This Row],[年月日]]="","",IF(グラフ用①[[#This Row],[年月日]]&lt;=介入日[年月日合成],グラフ用①[年月日],""))</f>
        <v/>
      </c>
      <c r="BR43" s="39" t="str">
        <f>IF(介入前後計算[[#This Row],[年月日]]="","",IF(グラフ用①[[#This Row],[年月日]]&gt;介入日[年月日合成],グラフ用①[年月日],""))</f>
        <v/>
      </c>
    </row>
    <row r="44" spans="2:70" x14ac:dyDescent="0.45">
      <c r="B44" s="1">
        <v>34</v>
      </c>
      <c r="C44" s="1" t="str">
        <f>IF(OR(入力1[[#This Row],[元号]]="",入力1[[#This Row],[和暦年]]=""),"",入力1[[#This Row],[元号]]&amp;入力1[[#This Row],[和暦年]]&amp;"年")</f>
        <v/>
      </c>
      <c r="D44" s="1" t="str">
        <f>IF(暦調整[[#This Row],[元号和暦年]]&lt;&gt;"","",IF(入力1[[#This Row],[（西暦年）]]&lt;&gt;"",入力1[[#This Row],[（西暦年）]]&amp;"年",""))</f>
        <v/>
      </c>
      <c r="E44" s="1" t="str">
        <f>IF(AND(暦調整[[#This Row],[元号和暦年]]="",暦調整[[#This Row],[西暦年（再掲）]]=""),"",IF(暦調整[[#This Row],[元号和暦年]]&lt;&gt;"",暦調整[元号和暦年],暦調整[西暦年（再掲）]))</f>
        <v/>
      </c>
      <c r="F44" s="3" t="str">
        <f>IF(暦調整[[#This Row],[年]]="","",DATEVALUE(暦調整[[#This Row],[年]]&amp;IF(入力1[[#This Row],[月]]="","1月",入力1[[#This Row],[月]]&amp;"月")&amp;IF(入力1[[#This Row],[日]]="","1日",入力1[[#This Row],[日]]&amp;"日")))</f>
        <v/>
      </c>
      <c r="G44" s="27" t="str">
        <f>IF(入力1[[#This Row],[eGFR]]="","",入力1[eGFR])</f>
        <v/>
      </c>
      <c r="H44" s="27" t="str">
        <f>IF(入力1[[#This Row],[尿蛋白定性]]="","",入力1[尿蛋白定性])</f>
        <v/>
      </c>
      <c r="K44" s="1">
        <v>34</v>
      </c>
      <c r="L44" s="3" t="str">
        <f>IFERROR(SMALL(暦調整[年月日合成],上詰昇順①[[#This Row],[番号]]),"")</f>
        <v/>
      </c>
      <c r="M44" s="1" t="str">
        <f>IFERROR(VLOOKUP(上詰昇順①[[#This Row],[年月日]],暦調整[[年月日合成]:[尿定性（再掲）]],2,FALSE),"")</f>
        <v/>
      </c>
      <c r="N44" s="1" t="str">
        <f>IFERROR(VLOOKUP(上詰昇順①[[#This Row],[年月日]],暦調整[[年月日合成]:[尿定性（再掲）]],3,FALSE),"")</f>
        <v/>
      </c>
      <c r="Q44" s="1">
        <v>34</v>
      </c>
      <c r="R44" s="28" t="str">
        <f>IF(COUNTBLANK(暦調整[[#This Row],[eGFR（再掲）]:[尿定性（再掲）]])=0,暦調整[[#This Row],[年月日合成]],"")</f>
        <v/>
      </c>
      <c r="S44" s="28" t="str">
        <f>IFERROR(SMALL(上詰昇順②[判定可能年月日],上詰昇順②[[#This Row],[番号]]),"")</f>
        <v/>
      </c>
      <c r="T44" t="str">
        <f>IFERROR(VLOOKUP(上詰昇順②[[#This Row],[年月日]],暦調整[[年月日合成]:[尿定性（再掲）]],2,FALSE),"")</f>
        <v/>
      </c>
      <c r="U44" t="str">
        <f>IFERROR(VLOOKUP(上詰昇順②[[#This Row],[年月日]],暦調整[[年月日合成]:[尿定性（再掲）]],3,FALSE),"")</f>
        <v/>
      </c>
      <c r="X44" s="1">
        <v>34</v>
      </c>
      <c r="Y44" s="3" t="str">
        <f>上詰昇順①[年月日]</f>
        <v/>
      </c>
      <c r="Z44" s="1" t="str">
        <f>上詰昇順①[対応eGFR]</f>
        <v/>
      </c>
      <c r="AC44" s="1">
        <v>34</v>
      </c>
      <c r="AD44" s="3" t="str">
        <f>上詰昇順②[[#This Row],[年月日]]</f>
        <v/>
      </c>
      <c r="AE44" s="1" t="str">
        <f>IF(上詰昇順②[対応eGFR]&lt;30,4,"")</f>
        <v/>
      </c>
      <c r="AF44" s="1" t="str">
        <f>IF(上詰昇順②[対応尿定性]="-",1,IF(上詰昇順②[対応尿定性]="±",2,IF(上詰昇順②[対応尿定性]="","",3)))</f>
        <v/>
      </c>
      <c r="AG44" s="1" t="str">
        <f>IF(グラフ用②[[#This Row],[eGFR判定]]&lt;&gt;"",グラフ用②[[#This Row],[eGFR判定]],グラフ用②[[#This Row],[尿検査判定]])</f>
        <v/>
      </c>
      <c r="AH44" s="1" t="str">
        <f>IF(グラフ用②[[#This Row],[最終判定①]]="","",IF(グラフ用②[[#This Row],[最終判定①]]=1,"第1期(腎症前期)",IF(グラフ用②[[#This Row],[最終判定①]]=2,"第2期(早期腎症期)",IF(グラフ用②[[#This Row],[最終判定①]]=3,"第3期(顕性腎症期)","第4期(腎不全期)"))))</f>
        <v/>
      </c>
      <c r="AX44">
        <v>34</v>
      </c>
      <c r="AY44" s="39" t="str">
        <f ca="1">IF(グラフ用③[[#This Row],[番号]]=COUNT(グラフ用①[年月日])+1,介入日[最終＋3年],グラフ用①[[#This Row],[年月日]])</f>
        <v/>
      </c>
      <c r="AZ44" t="str">
        <f ca="1">IF(グラフ用③[[#This Row],[年月日]]=介入日[最終＋3年],NA(),IF(グラフ用①[[#This Row],[年月日]]="","",IF(グラフ用①[[#This Row],[年月日]]&lt;=介入日[年月日合成],グラフ用①[[#This Row],[eGFR]],NA())))</f>
        <v/>
      </c>
      <c r="BA44" t="str">
        <f ca="1">IF(グラフ用③[[#This Row],[年月日]]=介入日[最終＋3年],NA(),IF(グラフ用①[[#This Row],[年月日]]="","",IF(グラフ用①[[#This Row],[年月日]]&gt;介入日[年月日合成],グラフ用①[[#This Row],[eGFR]],NA())))</f>
        <v/>
      </c>
      <c r="BB4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4">
        <v>34</v>
      </c>
      <c r="BJ44" s="39" t="str">
        <f>グラフ用①[[#This Row],[年月日]]</f>
        <v/>
      </c>
      <c r="BK44" t="str">
        <f>IF(介入前後計算[[#This Row],[年月日]]="","",IF(グラフ用①[[#This Row],[年月日]]&lt;=介入日[年月日合成],グラフ用①[[#This Row],[eGFR]],""))</f>
        <v/>
      </c>
      <c r="BL44" t="str">
        <f>IF(介入前後計算[[#This Row],[年月日]]="","",IF(グラフ用①[[#This Row],[年月日]]&gt;介入日[年月日合成],グラフ用①[[#This Row],[eGFR]],""))</f>
        <v/>
      </c>
      <c r="BM44" t="str">
        <f ca="1">IFERROR(介入前後計算[[#This Row],[年月日]]*前パラメーター[傾き]+前パラメーター[切片],"")</f>
        <v/>
      </c>
      <c r="BN44" t="str">
        <f ca="1">IFERROR(介入前後計算[[#This Row],[年月日]]*後パラメーター[傾き]+後パラメーター[切片],"")</f>
        <v/>
      </c>
      <c r="BO44" s="40" t="str">
        <f>IF(介入前後計算[[#This Row],[A_eGFR]]="","",-介入前後計算[[#This Row],[A_eGFR]]+介入前後計算[[#This Row],[A予測]])</f>
        <v/>
      </c>
      <c r="BP44" s="40" t="str">
        <f>IF(介入前後計算[[#This Row],[B_eGFR]]="","",-介入前後計算[[#This Row],[B_eGFR]]+介入前後計算[[#This Row],[B予測]])</f>
        <v/>
      </c>
      <c r="BQ44" s="39" t="str">
        <f>IF(介入前後計算[[#This Row],[年月日]]="","",IF(グラフ用①[[#This Row],[年月日]]&lt;=介入日[年月日合成],グラフ用①[年月日],""))</f>
        <v/>
      </c>
      <c r="BR44" s="39" t="str">
        <f>IF(介入前後計算[[#This Row],[年月日]]="","",IF(グラフ用①[[#This Row],[年月日]]&gt;介入日[年月日合成],グラフ用①[年月日],""))</f>
        <v/>
      </c>
    </row>
    <row r="45" spans="2:70" x14ac:dyDescent="0.45">
      <c r="B45" s="1">
        <v>35</v>
      </c>
      <c r="C45" s="1" t="str">
        <f>IF(OR(入力1[[#This Row],[元号]]="",入力1[[#This Row],[和暦年]]=""),"",入力1[[#This Row],[元号]]&amp;入力1[[#This Row],[和暦年]]&amp;"年")</f>
        <v/>
      </c>
      <c r="D45" s="1" t="str">
        <f>IF(暦調整[[#This Row],[元号和暦年]]&lt;&gt;"","",IF(入力1[[#This Row],[（西暦年）]]&lt;&gt;"",入力1[[#This Row],[（西暦年）]]&amp;"年",""))</f>
        <v/>
      </c>
      <c r="E45" s="1" t="str">
        <f>IF(AND(暦調整[[#This Row],[元号和暦年]]="",暦調整[[#This Row],[西暦年（再掲）]]=""),"",IF(暦調整[[#This Row],[元号和暦年]]&lt;&gt;"",暦調整[元号和暦年],暦調整[西暦年（再掲）]))</f>
        <v/>
      </c>
      <c r="F45" s="3" t="str">
        <f>IF(暦調整[[#This Row],[年]]="","",DATEVALUE(暦調整[[#This Row],[年]]&amp;IF(入力1[[#This Row],[月]]="","1月",入力1[[#This Row],[月]]&amp;"月")&amp;IF(入力1[[#This Row],[日]]="","1日",入力1[[#This Row],[日]]&amp;"日")))</f>
        <v/>
      </c>
      <c r="G45" s="27" t="str">
        <f>IF(入力1[[#This Row],[eGFR]]="","",入力1[eGFR])</f>
        <v/>
      </c>
      <c r="H45" s="27" t="str">
        <f>IF(入力1[[#This Row],[尿蛋白定性]]="","",入力1[尿蛋白定性])</f>
        <v/>
      </c>
      <c r="K45" s="1">
        <v>35</v>
      </c>
      <c r="L45" s="3" t="str">
        <f>IFERROR(SMALL(暦調整[年月日合成],上詰昇順①[[#This Row],[番号]]),"")</f>
        <v/>
      </c>
      <c r="M45" s="1" t="str">
        <f>IFERROR(VLOOKUP(上詰昇順①[[#This Row],[年月日]],暦調整[[年月日合成]:[尿定性（再掲）]],2,FALSE),"")</f>
        <v/>
      </c>
      <c r="N45" s="1" t="str">
        <f>IFERROR(VLOOKUP(上詰昇順①[[#This Row],[年月日]],暦調整[[年月日合成]:[尿定性（再掲）]],3,FALSE),"")</f>
        <v/>
      </c>
      <c r="Q45" s="1">
        <v>35</v>
      </c>
      <c r="R45" s="28" t="str">
        <f>IF(COUNTBLANK(暦調整[[#This Row],[eGFR（再掲）]:[尿定性（再掲）]])=0,暦調整[[#This Row],[年月日合成]],"")</f>
        <v/>
      </c>
      <c r="S45" s="28" t="str">
        <f>IFERROR(SMALL(上詰昇順②[判定可能年月日],上詰昇順②[[#This Row],[番号]]),"")</f>
        <v/>
      </c>
      <c r="T45" t="str">
        <f>IFERROR(VLOOKUP(上詰昇順②[[#This Row],[年月日]],暦調整[[年月日合成]:[尿定性（再掲）]],2,FALSE),"")</f>
        <v/>
      </c>
      <c r="U45" t="str">
        <f>IFERROR(VLOOKUP(上詰昇順②[[#This Row],[年月日]],暦調整[[年月日合成]:[尿定性（再掲）]],3,FALSE),"")</f>
        <v/>
      </c>
      <c r="X45" s="1">
        <v>35</v>
      </c>
      <c r="Y45" s="3" t="str">
        <f>上詰昇順①[年月日]</f>
        <v/>
      </c>
      <c r="Z45" s="1" t="str">
        <f>上詰昇順①[対応eGFR]</f>
        <v/>
      </c>
      <c r="AC45" s="1">
        <v>35</v>
      </c>
      <c r="AD45" s="3" t="str">
        <f>上詰昇順②[[#This Row],[年月日]]</f>
        <v/>
      </c>
      <c r="AE45" s="1" t="str">
        <f>IF(上詰昇順②[対応eGFR]&lt;30,4,"")</f>
        <v/>
      </c>
      <c r="AF45" s="1" t="str">
        <f>IF(上詰昇順②[対応尿定性]="-",1,IF(上詰昇順②[対応尿定性]="±",2,IF(上詰昇順②[対応尿定性]="","",3)))</f>
        <v/>
      </c>
      <c r="AG45" s="1" t="str">
        <f>IF(グラフ用②[[#This Row],[eGFR判定]]&lt;&gt;"",グラフ用②[[#This Row],[eGFR判定]],グラフ用②[[#This Row],[尿検査判定]])</f>
        <v/>
      </c>
      <c r="AH45" s="1" t="str">
        <f>IF(グラフ用②[[#This Row],[最終判定①]]="","",IF(グラフ用②[[#This Row],[最終判定①]]=1,"第1期(腎症前期)",IF(グラフ用②[[#This Row],[最終判定①]]=2,"第2期(早期腎症期)",IF(グラフ用②[[#This Row],[最終判定①]]=3,"第3期(顕性腎症期)","第4期(腎不全期)"))))</f>
        <v/>
      </c>
      <c r="AX45">
        <v>35</v>
      </c>
      <c r="AY45" s="39" t="str">
        <f ca="1">IF(グラフ用③[[#This Row],[番号]]=COUNT(グラフ用①[年月日])+1,介入日[最終＋3年],グラフ用①[[#This Row],[年月日]])</f>
        <v/>
      </c>
      <c r="AZ45" t="str">
        <f ca="1">IF(グラフ用③[[#This Row],[年月日]]=介入日[最終＋3年],NA(),IF(グラフ用①[[#This Row],[年月日]]="","",IF(グラフ用①[[#This Row],[年月日]]&lt;=介入日[年月日合成],グラフ用①[[#This Row],[eGFR]],NA())))</f>
        <v/>
      </c>
      <c r="BA45" t="str">
        <f ca="1">IF(グラフ用③[[#This Row],[年月日]]=介入日[最終＋3年],NA(),IF(グラフ用①[[#This Row],[年月日]]="","",IF(グラフ用①[[#This Row],[年月日]]&gt;介入日[年月日合成],グラフ用①[[#This Row],[eGFR]],NA())))</f>
        <v/>
      </c>
      <c r="BB4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5">
        <v>35</v>
      </c>
      <c r="BJ45" s="39" t="str">
        <f>グラフ用①[[#This Row],[年月日]]</f>
        <v/>
      </c>
      <c r="BK45" t="str">
        <f>IF(介入前後計算[[#This Row],[年月日]]="","",IF(グラフ用①[[#This Row],[年月日]]&lt;=介入日[年月日合成],グラフ用①[[#This Row],[eGFR]],""))</f>
        <v/>
      </c>
      <c r="BL45" t="str">
        <f>IF(介入前後計算[[#This Row],[年月日]]="","",IF(グラフ用①[[#This Row],[年月日]]&gt;介入日[年月日合成],グラフ用①[[#This Row],[eGFR]],""))</f>
        <v/>
      </c>
      <c r="BM45" t="str">
        <f ca="1">IFERROR(介入前後計算[[#This Row],[年月日]]*前パラメーター[傾き]+前パラメーター[切片],"")</f>
        <v/>
      </c>
      <c r="BN45" t="str">
        <f ca="1">IFERROR(介入前後計算[[#This Row],[年月日]]*後パラメーター[傾き]+後パラメーター[切片],"")</f>
        <v/>
      </c>
      <c r="BO45" s="40" t="str">
        <f>IF(介入前後計算[[#This Row],[A_eGFR]]="","",-介入前後計算[[#This Row],[A_eGFR]]+介入前後計算[[#This Row],[A予測]])</f>
        <v/>
      </c>
      <c r="BP45" s="40" t="str">
        <f>IF(介入前後計算[[#This Row],[B_eGFR]]="","",-介入前後計算[[#This Row],[B_eGFR]]+介入前後計算[[#This Row],[B予測]])</f>
        <v/>
      </c>
      <c r="BQ45" s="39" t="str">
        <f>IF(介入前後計算[[#This Row],[年月日]]="","",IF(グラフ用①[[#This Row],[年月日]]&lt;=介入日[年月日合成],グラフ用①[年月日],""))</f>
        <v/>
      </c>
      <c r="BR45" s="39" t="str">
        <f>IF(介入前後計算[[#This Row],[年月日]]="","",IF(グラフ用①[[#This Row],[年月日]]&gt;介入日[年月日合成],グラフ用①[年月日],""))</f>
        <v/>
      </c>
    </row>
    <row r="46" spans="2:70" x14ac:dyDescent="0.45">
      <c r="B46" s="1">
        <v>36</v>
      </c>
      <c r="C46" s="1" t="str">
        <f>IF(OR(入力1[[#This Row],[元号]]="",入力1[[#This Row],[和暦年]]=""),"",入力1[[#This Row],[元号]]&amp;入力1[[#This Row],[和暦年]]&amp;"年")</f>
        <v/>
      </c>
      <c r="D46" s="1" t="str">
        <f>IF(暦調整[[#This Row],[元号和暦年]]&lt;&gt;"","",IF(入力1[[#This Row],[（西暦年）]]&lt;&gt;"",入力1[[#This Row],[（西暦年）]]&amp;"年",""))</f>
        <v/>
      </c>
      <c r="E46" s="1" t="str">
        <f>IF(AND(暦調整[[#This Row],[元号和暦年]]="",暦調整[[#This Row],[西暦年（再掲）]]=""),"",IF(暦調整[[#This Row],[元号和暦年]]&lt;&gt;"",暦調整[元号和暦年],暦調整[西暦年（再掲）]))</f>
        <v/>
      </c>
      <c r="F46" s="3" t="str">
        <f>IF(暦調整[[#This Row],[年]]="","",DATEVALUE(暦調整[[#This Row],[年]]&amp;IF(入力1[[#This Row],[月]]="","1月",入力1[[#This Row],[月]]&amp;"月")&amp;IF(入力1[[#This Row],[日]]="","1日",入力1[[#This Row],[日]]&amp;"日")))</f>
        <v/>
      </c>
      <c r="G46" s="27" t="str">
        <f>IF(入力1[[#This Row],[eGFR]]="","",入力1[eGFR])</f>
        <v/>
      </c>
      <c r="H46" s="27" t="str">
        <f>IF(入力1[[#This Row],[尿蛋白定性]]="","",入力1[尿蛋白定性])</f>
        <v/>
      </c>
      <c r="K46" s="1">
        <v>36</v>
      </c>
      <c r="L46" s="3" t="str">
        <f>IFERROR(SMALL(暦調整[年月日合成],上詰昇順①[[#This Row],[番号]]),"")</f>
        <v/>
      </c>
      <c r="M46" s="1" t="str">
        <f>IFERROR(VLOOKUP(上詰昇順①[[#This Row],[年月日]],暦調整[[年月日合成]:[尿定性（再掲）]],2,FALSE),"")</f>
        <v/>
      </c>
      <c r="N46" s="1" t="str">
        <f>IFERROR(VLOOKUP(上詰昇順①[[#This Row],[年月日]],暦調整[[年月日合成]:[尿定性（再掲）]],3,FALSE),"")</f>
        <v/>
      </c>
      <c r="Q46" s="1">
        <v>36</v>
      </c>
      <c r="R46" s="28" t="str">
        <f>IF(COUNTBLANK(暦調整[[#This Row],[eGFR（再掲）]:[尿定性（再掲）]])=0,暦調整[[#This Row],[年月日合成]],"")</f>
        <v/>
      </c>
      <c r="S46" s="28" t="str">
        <f>IFERROR(SMALL(上詰昇順②[判定可能年月日],上詰昇順②[[#This Row],[番号]]),"")</f>
        <v/>
      </c>
      <c r="T46" t="str">
        <f>IFERROR(VLOOKUP(上詰昇順②[[#This Row],[年月日]],暦調整[[年月日合成]:[尿定性（再掲）]],2,FALSE),"")</f>
        <v/>
      </c>
      <c r="U46" t="str">
        <f>IFERROR(VLOOKUP(上詰昇順②[[#This Row],[年月日]],暦調整[[年月日合成]:[尿定性（再掲）]],3,FALSE),"")</f>
        <v/>
      </c>
      <c r="X46" s="1">
        <v>36</v>
      </c>
      <c r="Y46" s="3" t="str">
        <f>上詰昇順①[年月日]</f>
        <v/>
      </c>
      <c r="Z46" s="1" t="str">
        <f>上詰昇順①[対応eGFR]</f>
        <v/>
      </c>
      <c r="AC46" s="1">
        <v>36</v>
      </c>
      <c r="AD46" s="3" t="str">
        <f>上詰昇順②[[#This Row],[年月日]]</f>
        <v/>
      </c>
      <c r="AE46" s="1" t="str">
        <f>IF(上詰昇順②[対応eGFR]&lt;30,4,"")</f>
        <v/>
      </c>
      <c r="AF46" s="1" t="str">
        <f>IF(上詰昇順②[対応尿定性]="-",1,IF(上詰昇順②[対応尿定性]="±",2,IF(上詰昇順②[対応尿定性]="","",3)))</f>
        <v/>
      </c>
      <c r="AG46" s="1" t="str">
        <f>IF(グラフ用②[[#This Row],[eGFR判定]]&lt;&gt;"",グラフ用②[[#This Row],[eGFR判定]],グラフ用②[[#This Row],[尿検査判定]])</f>
        <v/>
      </c>
      <c r="AH46" s="1" t="str">
        <f>IF(グラフ用②[[#This Row],[最終判定①]]="","",IF(グラフ用②[[#This Row],[最終判定①]]=1,"第1期(腎症前期)",IF(グラフ用②[[#This Row],[最終判定①]]=2,"第2期(早期腎症期)",IF(グラフ用②[[#This Row],[最終判定①]]=3,"第3期(顕性腎症期)","第4期(腎不全期)"))))</f>
        <v/>
      </c>
      <c r="AX46">
        <v>36</v>
      </c>
      <c r="AY46" s="39" t="str">
        <f ca="1">IF(グラフ用③[[#This Row],[番号]]=COUNT(グラフ用①[年月日])+1,介入日[最終＋3年],グラフ用①[[#This Row],[年月日]])</f>
        <v/>
      </c>
      <c r="AZ46" t="str">
        <f ca="1">IF(グラフ用③[[#This Row],[年月日]]=介入日[最終＋3年],NA(),IF(グラフ用①[[#This Row],[年月日]]="","",IF(グラフ用①[[#This Row],[年月日]]&lt;=介入日[年月日合成],グラフ用①[[#This Row],[eGFR]],NA())))</f>
        <v/>
      </c>
      <c r="BA46" t="str">
        <f ca="1">IF(グラフ用③[[#This Row],[年月日]]=介入日[最終＋3年],NA(),IF(グラフ用①[[#This Row],[年月日]]="","",IF(グラフ用①[[#This Row],[年月日]]&gt;介入日[年月日合成],グラフ用①[[#This Row],[eGFR]],NA())))</f>
        <v/>
      </c>
      <c r="BB4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6">
        <v>36</v>
      </c>
      <c r="BJ46" s="39" t="str">
        <f>グラフ用①[[#This Row],[年月日]]</f>
        <v/>
      </c>
      <c r="BK46" t="str">
        <f>IF(介入前後計算[[#This Row],[年月日]]="","",IF(グラフ用①[[#This Row],[年月日]]&lt;=介入日[年月日合成],グラフ用①[[#This Row],[eGFR]],""))</f>
        <v/>
      </c>
      <c r="BL46" t="str">
        <f>IF(介入前後計算[[#This Row],[年月日]]="","",IF(グラフ用①[[#This Row],[年月日]]&gt;介入日[年月日合成],グラフ用①[[#This Row],[eGFR]],""))</f>
        <v/>
      </c>
      <c r="BM46" t="str">
        <f ca="1">IFERROR(介入前後計算[[#This Row],[年月日]]*前パラメーター[傾き]+前パラメーター[切片],"")</f>
        <v/>
      </c>
      <c r="BN46" t="str">
        <f ca="1">IFERROR(介入前後計算[[#This Row],[年月日]]*後パラメーター[傾き]+後パラメーター[切片],"")</f>
        <v/>
      </c>
      <c r="BO46" s="40" t="str">
        <f>IF(介入前後計算[[#This Row],[A_eGFR]]="","",-介入前後計算[[#This Row],[A_eGFR]]+介入前後計算[[#This Row],[A予測]])</f>
        <v/>
      </c>
      <c r="BP46" s="40" t="str">
        <f>IF(介入前後計算[[#This Row],[B_eGFR]]="","",-介入前後計算[[#This Row],[B_eGFR]]+介入前後計算[[#This Row],[B予測]])</f>
        <v/>
      </c>
      <c r="BQ46" s="39" t="str">
        <f>IF(介入前後計算[[#This Row],[年月日]]="","",IF(グラフ用①[[#This Row],[年月日]]&lt;=介入日[年月日合成],グラフ用①[年月日],""))</f>
        <v/>
      </c>
      <c r="BR46" s="39" t="str">
        <f>IF(介入前後計算[[#This Row],[年月日]]="","",IF(グラフ用①[[#This Row],[年月日]]&gt;介入日[年月日合成],グラフ用①[年月日],""))</f>
        <v/>
      </c>
    </row>
    <row r="47" spans="2:70" x14ac:dyDescent="0.45">
      <c r="B47" s="1">
        <v>37</v>
      </c>
      <c r="C47" s="1" t="str">
        <f>IF(OR(入力1[[#This Row],[元号]]="",入力1[[#This Row],[和暦年]]=""),"",入力1[[#This Row],[元号]]&amp;入力1[[#This Row],[和暦年]]&amp;"年")</f>
        <v/>
      </c>
      <c r="D47" s="1" t="str">
        <f>IF(暦調整[[#This Row],[元号和暦年]]&lt;&gt;"","",IF(入力1[[#This Row],[（西暦年）]]&lt;&gt;"",入力1[[#This Row],[（西暦年）]]&amp;"年",""))</f>
        <v/>
      </c>
      <c r="E47" s="1" t="str">
        <f>IF(AND(暦調整[[#This Row],[元号和暦年]]="",暦調整[[#This Row],[西暦年（再掲）]]=""),"",IF(暦調整[[#This Row],[元号和暦年]]&lt;&gt;"",暦調整[元号和暦年],暦調整[西暦年（再掲）]))</f>
        <v/>
      </c>
      <c r="F47" s="3" t="str">
        <f>IF(暦調整[[#This Row],[年]]="","",DATEVALUE(暦調整[[#This Row],[年]]&amp;IF(入力1[[#This Row],[月]]="","1月",入力1[[#This Row],[月]]&amp;"月")&amp;IF(入力1[[#This Row],[日]]="","1日",入力1[[#This Row],[日]]&amp;"日")))</f>
        <v/>
      </c>
      <c r="G47" s="27" t="str">
        <f>IF(入力1[[#This Row],[eGFR]]="","",入力1[eGFR])</f>
        <v/>
      </c>
      <c r="H47" s="27" t="str">
        <f>IF(入力1[[#This Row],[尿蛋白定性]]="","",入力1[尿蛋白定性])</f>
        <v/>
      </c>
      <c r="K47" s="1">
        <v>37</v>
      </c>
      <c r="L47" s="3" t="str">
        <f>IFERROR(SMALL(暦調整[年月日合成],上詰昇順①[[#This Row],[番号]]),"")</f>
        <v/>
      </c>
      <c r="M47" s="1" t="str">
        <f>IFERROR(VLOOKUP(上詰昇順①[[#This Row],[年月日]],暦調整[[年月日合成]:[尿定性（再掲）]],2,FALSE),"")</f>
        <v/>
      </c>
      <c r="N47" s="1" t="str">
        <f>IFERROR(VLOOKUP(上詰昇順①[[#This Row],[年月日]],暦調整[[年月日合成]:[尿定性（再掲）]],3,FALSE),"")</f>
        <v/>
      </c>
      <c r="Q47" s="1">
        <v>37</v>
      </c>
      <c r="R47" s="28" t="str">
        <f>IF(COUNTBLANK(暦調整[[#This Row],[eGFR（再掲）]:[尿定性（再掲）]])=0,暦調整[[#This Row],[年月日合成]],"")</f>
        <v/>
      </c>
      <c r="S47" s="28" t="str">
        <f>IFERROR(SMALL(上詰昇順②[判定可能年月日],上詰昇順②[[#This Row],[番号]]),"")</f>
        <v/>
      </c>
      <c r="T47" t="str">
        <f>IFERROR(VLOOKUP(上詰昇順②[[#This Row],[年月日]],暦調整[[年月日合成]:[尿定性（再掲）]],2,FALSE),"")</f>
        <v/>
      </c>
      <c r="U47" t="str">
        <f>IFERROR(VLOOKUP(上詰昇順②[[#This Row],[年月日]],暦調整[[年月日合成]:[尿定性（再掲）]],3,FALSE),"")</f>
        <v/>
      </c>
      <c r="X47" s="1">
        <v>37</v>
      </c>
      <c r="Y47" s="3" t="str">
        <f>上詰昇順①[年月日]</f>
        <v/>
      </c>
      <c r="Z47" s="1" t="str">
        <f>上詰昇順①[対応eGFR]</f>
        <v/>
      </c>
      <c r="AC47" s="1">
        <v>37</v>
      </c>
      <c r="AD47" s="3" t="str">
        <f>上詰昇順②[[#This Row],[年月日]]</f>
        <v/>
      </c>
      <c r="AE47" s="1" t="str">
        <f>IF(上詰昇順②[対応eGFR]&lt;30,4,"")</f>
        <v/>
      </c>
      <c r="AF47" s="1" t="str">
        <f>IF(上詰昇順②[対応尿定性]="-",1,IF(上詰昇順②[対応尿定性]="±",2,IF(上詰昇順②[対応尿定性]="","",3)))</f>
        <v/>
      </c>
      <c r="AG47" s="1" t="str">
        <f>IF(グラフ用②[[#This Row],[eGFR判定]]&lt;&gt;"",グラフ用②[[#This Row],[eGFR判定]],グラフ用②[[#This Row],[尿検査判定]])</f>
        <v/>
      </c>
      <c r="AH47" s="1" t="str">
        <f>IF(グラフ用②[[#This Row],[最終判定①]]="","",IF(グラフ用②[[#This Row],[最終判定①]]=1,"第1期(腎症前期)",IF(グラフ用②[[#This Row],[最終判定①]]=2,"第2期(早期腎症期)",IF(グラフ用②[[#This Row],[最終判定①]]=3,"第3期(顕性腎症期)","第4期(腎不全期)"))))</f>
        <v/>
      </c>
      <c r="AX47">
        <v>37</v>
      </c>
      <c r="AY47" s="39" t="str">
        <f ca="1">IF(グラフ用③[[#This Row],[番号]]=COUNT(グラフ用①[年月日])+1,介入日[最終＋3年],グラフ用①[[#This Row],[年月日]])</f>
        <v/>
      </c>
      <c r="AZ47" t="str">
        <f ca="1">IF(グラフ用③[[#This Row],[年月日]]=介入日[最終＋3年],NA(),IF(グラフ用①[[#This Row],[年月日]]="","",IF(グラフ用①[[#This Row],[年月日]]&lt;=介入日[年月日合成],グラフ用①[[#This Row],[eGFR]],NA())))</f>
        <v/>
      </c>
      <c r="BA47" t="str">
        <f ca="1">IF(グラフ用③[[#This Row],[年月日]]=介入日[最終＋3年],NA(),IF(グラフ用①[[#This Row],[年月日]]="","",IF(グラフ用①[[#This Row],[年月日]]&gt;介入日[年月日合成],グラフ用①[[#This Row],[eGFR]],NA())))</f>
        <v/>
      </c>
      <c r="BB4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7">
        <v>37</v>
      </c>
      <c r="BJ47" s="39" t="str">
        <f>グラフ用①[[#This Row],[年月日]]</f>
        <v/>
      </c>
      <c r="BK47" t="str">
        <f>IF(介入前後計算[[#This Row],[年月日]]="","",IF(グラフ用①[[#This Row],[年月日]]&lt;=介入日[年月日合成],グラフ用①[[#This Row],[eGFR]],""))</f>
        <v/>
      </c>
      <c r="BL47" t="str">
        <f>IF(介入前後計算[[#This Row],[年月日]]="","",IF(グラフ用①[[#This Row],[年月日]]&gt;介入日[年月日合成],グラフ用①[[#This Row],[eGFR]],""))</f>
        <v/>
      </c>
      <c r="BM47" t="str">
        <f ca="1">IFERROR(介入前後計算[[#This Row],[年月日]]*前パラメーター[傾き]+前パラメーター[切片],"")</f>
        <v/>
      </c>
      <c r="BN47" t="str">
        <f ca="1">IFERROR(介入前後計算[[#This Row],[年月日]]*後パラメーター[傾き]+後パラメーター[切片],"")</f>
        <v/>
      </c>
      <c r="BO47" s="40" t="str">
        <f>IF(介入前後計算[[#This Row],[A_eGFR]]="","",-介入前後計算[[#This Row],[A_eGFR]]+介入前後計算[[#This Row],[A予測]])</f>
        <v/>
      </c>
      <c r="BP47" s="40" t="str">
        <f>IF(介入前後計算[[#This Row],[B_eGFR]]="","",-介入前後計算[[#This Row],[B_eGFR]]+介入前後計算[[#This Row],[B予測]])</f>
        <v/>
      </c>
      <c r="BQ47" s="39" t="str">
        <f>IF(介入前後計算[[#This Row],[年月日]]="","",IF(グラフ用①[[#This Row],[年月日]]&lt;=介入日[年月日合成],グラフ用①[年月日],""))</f>
        <v/>
      </c>
      <c r="BR47" s="39" t="str">
        <f>IF(介入前後計算[[#This Row],[年月日]]="","",IF(グラフ用①[[#This Row],[年月日]]&gt;介入日[年月日合成],グラフ用①[年月日],""))</f>
        <v/>
      </c>
    </row>
    <row r="48" spans="2:70" x14ac:dyDescent="0.45">
      <c r="B48" s="1">
        <v>38</v>
      </c>
      <c r="C48" s="1" t="str">
        <f>IF(OR(入力1[[#This Row],[元号]]="",入力1[[#This Row],[和暦年]]=""),"",入力1[[#This Row],[元号]]&amp;入力1[[#This Row],[和暦年]]&amp;"年")</f>
        <v/>
      </c>
      <c r="D48" s="1" t="str">
        <f>IF(暦調整[[#This Row],[元号和暦年]]&lt;&gt;"","",IF(入力1[[#This Row],[（西暦年）]]&lt;&gt;"",入力1[[#This Row],[（西暦年）]]&amp;"年",""))</f>
        <v/>
      </c>
      <c r="E48" s="1" t="str">
        <f>IF(AND(暦調整[[#This Row],[元号和暦年]]="",暦調整[[#This Row],[西暦年（再掲）]]=""),"",IF(暦調整[[#This Row],[元号和暦年]]&lt;&gt;"",暦調整[元号和暦年],暦調整[西暦年（再掲）]))</f>
        <v/>
      </c>
      <c r="F48" s="3" t="str">
        <f>IF(暦調整[[#This Row],[年]]="","",DATEVALUE(暦調整[[#This Row],[年]]&amp;IF(入力1[[#This Row],[月]]="","1月",入力1[[#This Row],[月]]&amp;"月")&amp;IF(入力1[[#This Row],[日]]="","1日",入力1[[#This Row],[日]]&amp;"日")))</f>
        <v/>
      </c>
      <c r="G48" s="27" t="str">
        <f>IF(入力1[[#This Row],[eGFR]]="","",入力1[eGFR])</f>
        <v/>
      </c>
      <c r="H48" s="27" t="str">
        <f>IF(入力1[[#This Row],[尿蛋白定性]]="","",入力1[尿蛋白定性])</f>
        <v/>
      </c>
      <c r="K48" s="1">
        <v>38</v>
      </c>
      <c r="L48" s="3" t="str">
        <f>IFERROR(SMALL(暦調整[年月日合成],上詰昇順①[[#This Row],[番号]]),"")</f>
        <v/>
      </c>
      <c r="M48" s="1" t="str">
        <f>IFERROR(VLOOKUP(上詰昇順①[[#This Row],[年月日]],暦調整[[年月日合成]:[尿定性（再掲）]],2,FALSE),"")</f>
        <v/>
      </c>
      <c r="N48" s="1" t="str">
        <f>IFERROR(VLOOKUP(上詰昇順①[[#This Row],[年月日]],暦調整[[年月日合成]:[尿定性（再掲）]],3,FALSE),"")</f>
        <v/>
      </c>
      <c r="Q48" s="1">
        <v>38</v>
      </c>
      <c r="R48" s="28" t="str">
        <f>IF(COUNTBLANK(暦調整[[#This Row],[eGFR（再掲）]:[尿定性（再掲）]])=0,暦調整[[#This Row],[年月日合成]],"")</f>
        <v/>
      </c>
      <c r="S48" s="28" t="str">
        <f>IFERROR(SMALL(上詰昇順②[判定可能年月日],上詰昇順②[[#This Row],[番号]]),"")</f>
        <v/>
      </c>
      <c r="T48" t="str">
        <f>IFERROR(VLOOKUP(上詰昇順②[[#This Row],[年月日]],暦調整[[年月日合成]:[尿定性（再掲）]],2,FALSE),"")</f>
        <v/>
      </c>
      <c r="U48" t="str">
        <f>IFERROR(VLOOKUP(上詰昇順②[[#This Row],[年月日]],暦調整[[年月日合成]:[尿定性（再掲）]],3,FALSE),"")</f>
        <v/>
      </c>
      <c r="X48" s="1">
        <v>38</v>
      </c>
      <c r="Y48" s="3" t="str">
        <f>上詰昇順①[年月日]</f>
        <v/>
      </c>
      <c r="Z48" s="1" t="str">
        <f>上詰昇順①[対応eGFR]</f>
        <v/>
      </c>
      <c r="AC48" s="1">
        <v>38</v>
      </c>
      <c r="AD48" s="3" t="str">
        <f>上詰昇順②[[#This Row],[年月日]]</f>
        <v/>
      </c>
      <c r="AE48" s="1" t="str">
        <f>IF(上詰昇順②[対応eGFR]&lt;30,4,"")</f>
        <v/>
      </c>
      <c r="AF48" s="1" t="str">
        <f>IF(上詰昇順②[対応尿定性]="-",1,IF(上詰昇順②[対応尿定性]="±",2,IF(上詰昇順②[対応尿定性]="","",3)))</f>
        <v/>
      </c>
      <c r="AG48" s="1" t="str">
        <f>IF(グラフ用②[[#This Row],[eGFR判定]]&lt;&gt;"",グラフ用②[[#This Row],[eGFR判定]],グラフ用②[[#This Row],[尿検査判定]])</f>
        <v/>
      </c>
      <c r="AH48" s="1" t="str">
        <f>IF(グラフ用②[[#This Row],[最終判定①]]="","",IF(グラフ用②[[#This Row],[最終判定①]]=1,"第1期(腎症前期)",IF(グラフ用②[[#This Row],[最終判定①]]=2,"第2期(早期腎症期)",IF(グラフ用②[[#This Row],[最終判定①]]=3,"第3期(顕性腎症期)","第4期(腎不全期)"))))</f>
        <v/>
      </c>
      <c r="AX48">
        <v>38</v>
      </c>
      <c r="AY48" s="39" t="str">
        <f ca="1">IF(グラフ用③[[#This Row],[番号]]=COUNT(グラフ用①[年月日])+1,介入日[最終＋3年],グラフ用①[[#This Row],[年月日]])</f>
        <v/>
      </c>
      <c r="AZ48" t="str">
        <f ca="1">IF(グラフ用③[[#This Row],[年月日]]=介入日[最終＋3年],NA(),IF(グラフ用①[[#This Row],[年月日]]="","",IF(グラフ用①[[#This Row],[年月日]]&lt;=介入日[年月日合成],グラフ用①[[#This Row],[eGFR]],NA())))</f>
        <v/>
      </c>
      <c r="BA48" t="str">
        <f ca="1">IF(グラフ用③[[#This Row],[年月日]]=介入日[最終＋3年],NA(),IF(グラフ用①[[#This Row],[年月日]]="","",IF(グラフ用①[[#This Row],[年月日]]&gt;介入日[年月日合成],グラフ用①[[#This Row],[eGFR]],NA())))</f>
        <v/>
      </c>
      <c r="BB4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8">
        <v>38</v>
      </c>
      <c r="BJ48" s="39" t="str">
        <f>グラフ用①[[#This Row],[年月日]]</f>
        <v/>
      </c>
      <c r="BK48" t="str">
        <f>IF(介入前後計算[[#This Row],[年月日]]="","",IF(グラフ用①[[#This Row],[年月日]]&lt;=介入日[年月日合成],グラフ用①[[#This Row],[eGFR]],""))</f>
        <v/>
      </c>
      <c r="BL48" t="str">
        <f>IF(介入前後計算[[#This Row],[年月日]]="","",IF(グラフ用①[[#This Row],[年月日]]&gt;介入日[年月日合成],グラフ用①[[#This Row],[eGFR]],""))</f>
        <v/>
      </c>
      <c r="BM48" t="str">
        <f ca="1">IFERROR(介入前後計算[[#This Row],[年月日]]*前パラメーター[傾き]+前パラメーター[切片],"")</f>
        <v/>
      </c>
      <c r="BN48" t="str">
        <f ca="1">IFERROR(介入前後計算[[#This Row],[年月日]]*後パラメーター[傾き]+後パラメーター[切片],"")</f>
        <v/>
      </c>
      <c r="BO48" s="40" t="str">
        <f>IF(介入前後計算[[#This Row],[A_eGFR]]="","",-介入前後計算[[#This Row],[A_eGFR]]+介入前後計算[[#This Row],[A予測]])</f>
        <v/>
      </c>
      <c r="BP48" s="40" t="str">
        <f>IF(介入前後計算[[#This Row],[B_eGFR]]="","",-介入前後計算[[#This Row],[B_eGFR]]+介入前後計算[[#This Row],[B予測]])</f>
        <v/>
      </c>
      <c r="BQ48" s="39" t="str">
        <f>IF(介入前後計算[[#This Row],[年月日]]="","",IF(グラフ用①[[#This Row],[年月日]]&lt;=介入日[年月日合成],グラフ用①[年月日],""))</f>
        <v/>
      </c>
      <c r="BR48" s="39" t="str">
        <f>IF(介入前後計算[[#This Row],[年月日]]="","",IF(グラフ用①[[#This Row],[年月日]]&gt;介入日[年月日合成],グラフ用①[年月日],""))</f>
        <v/>
      </c>
    </row>
    <row r="49" spans="2:70" x14ac:dyDescent="0.45">
      <c r="B49" s="1">
        <v>39</v>
      </c>
      <c r="C49" s="1" t="str">
        <f>IF(OR(入力1[[#This Row],[元号]]="",入力1[[#This Row],[和暦年]]=""),"",入力1[[#This Row],[元号]]&amp;入力1[[#This Row],[和暦年]]&amp;"年")</f>
        <v/>
      </c>
      <c r="D49" s="1" t="str">
        <f>IF(暦調整[[#This Row],[元号和暦年]]&lt;&gt;"","",IF(入力1[[#This Row],[（西暦年）]]&lt;&gt;"",入力1[[#This Row],[（西暦年）]]&amp;"年",""))</f>
        <v/>
      </c>
      <c r="E49" s="1" t="str">
        <f>IF(AND(暦調整[[#This Row],[元号和暦年]]="",暦調整[[#This Row],[西暦年（再掲）]]=""),"",IF(暦調整[[#This Row],[元号和暦年]]&lt;&gt;"",暦調整[元号和暦年],暦調整[西暦年（再掲）]))</f>
        <v/>
      </c>
      <c r="F49" s="3" t="str">
        <f>IF(暦調整[[#This Row],[年]]="","",DATEVALUE(暦調整[[#This Row],[年]]&amp;IF(入力1[[#This Row],[月]]="","1月",入力1[[#This Row],[月]]&amp;"月")&amp;IF(入力1[[#This Row],[日]]="","1日",入力1[[#This Row],[日]]&amp;"日")))</f>
        <v/>
      </c>
      <c r="G49" s="27" t="str">
        <f>IF(入力1[[#This Row],[eGFR]]="","",入力1[eGFR])</f>
        <v/>
      </c>
      <c r="H49" s="27" t="str">
        <f>IF(入力1[[#This Row],[尿蛋白定性]]="","",入力1[尿蛋白定性])</f>
        <v/>
      </c>
      <c r="K49" s="1">
        <v>39</v>
      </c>
      <c r="L49" s="3" t="str">
        <f>IFERROR(SMALL(暦調整[年月日合成],上詰昇順①[[#This Row],[番号]]),"")</f>
        <v/>
      </c>
      <c r="M49" s="1" t="str">
        <f>IFERROR(VLOOKUP(上詰昇順①[[#This Row],[年月日]],暦調整[[年月日合成]:[尿定性（再掲）]],2,FALSE),"")</f>
        <v/>
      </c>
      <c r="N49" s="1" t="str">
        <f>IFERROR(VLOOKUP(上詰昇順①[[#This Row],[年月日]],暦調整[[年月日合成]:[尿定性（再掲）]],3,FALSE),"")</f>
        <v/>
      </c>
      <c r="Q49" s="1">
        <v>39</v>
      </c>
      <c r="R49" s="28" t="str">
        <f>IF(COUNTBLANK(暦調整[[#This Row],[eGFR（再掲）]:[尿定性（再掲）]])=0,暦調整[[#This Row],[年月日合成]],"")</f>
        <v/>
      </c>
      <c r="S49" s="28" t="str">
        <f>IFERROR(SMALL(上詰昇順②[判定可能年月日],上詰昇順②[[#This Row],[番号]]),"")</f>
        <v/>
      </c>
      <c r="T49" t="str">
        <f>IFERROR(VLOOKUP(上詰昇順②[[#This Row],[年月日]],暦調整[[年月日合成]:[尿定性（再掲）]],2,FALSE),"")</f>
        <v/>
      </c>
      <c r="U49" t="str">
        <f>IFERROR(VLOOKUP(上詰昇順②[[#This Row],[年月日]],暦調整[[年月日合成]:[尿定性（再掲）]],3,FALSE),"")</f>
        <v/>
      </c>
      <c r="X49" s="1">
        <v>39</v>
      </c>
      <c r="Y49" s="3" t="str">
        <f>上詰昇順①[年月日]</f>
        <v/>
      </c>
      <c r="Z49" s="1" t="str">
        <f>上詰昇順①[対応eGFR]</f>
        <v/>
      </c>
      <c r="AC49" s="1">
        <v>39</v>
      </c>
      <c r="AD49" s="3" t="str">
        <f>上詰昇順②[[#This Row],[年月日]]</f>
        <v/>
      </c>
      <c r="AE49" s="1" t="str">
        <f>IF(上詰昇順②[対応eGFR]&lt;30,4,"")</f>
        <v/>
      </c>
      <c r="AF49" s="1" t="str">
        <f>IF(上詰昇順②[対応尿定性]="-",1,IF(上詰昇順②[対応尿定性]="±",2,IF(上詰昇順②[対応尿定性]="","",3)))</f>
        <v/>
      </c>
      <c r="AG49" s="1" t="str">
        <f>IF(グラフ用②[[#This Row],[eGFR判定]]&lt;&gt;"",グラフ用②[[#This Row],[eGFR判定]],グラフ用②[[#This Row],[尿検査判定]])</f>
        <v/>
      </c>
      <c r="AH49" s="1" t="str">
        <f>IF(グラフ用②[[#This Row],[最終判定①]]="","",IF(グラフ用②[[#This Row],[最終判定①]]=1,"第1期(腎症前期)",IF(グラフ用②[[#This Row],[最終判定①]]=2,"第2期(早期腎症期)",IF(グラフ用②[[#This Row],[最終判定①]]=3,"第3期(顕性腎症期)","第4期(腎不全期)"))))</f>
        <v/>
      </c>
      <c r="AX49">
        <v>39</v>
      </c>
      <c r="AY49" s="39" t="str">
        <f ca="1">IF(グラフ用③[[#This Row],[番号]]=COUNT(グラフ用①[年月日])+1,介入日[最終＋3年],グラフ用①[[#This Row],[年月日]])</f>
        <v/>
      </c>
      <c r="AZ49" t="str">
        <f ca="1">IF(グラフ用③[[#This Row],[年月日]]=介入日[最終＋3年],NA(),IF(グラフ用①[[#This Row],[年月日]]="","",IF(グラフ用①[[#This Row],[年月日]]&lt;=介入日[年月日合成],グラフ用①[[#This Row],[eGFR]],NA())))</f>
        <v/>
      </c>
      <c r="BA49" t="str">
        <f ca="1">IF(グラフ用③[[#This Row],[年月日]]=介入日[最終＋3年],NA(),IF(グラフ用①[[#This Row],[年月日]]="","",IF(グラフ用①[[#This Row],[年月日]]&gt;介入日[年月日合成],グラフ用①[[#This Row],[eGFR]],NA())))</f>
        <v/>
      </c>
      <c r="BB4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4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4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4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49">
        <v>39</v>
      </c>
      <c r="BJ49" s="39" t="str">
        <f>グラフ用①[[#This Row],[年月日]]</f>
        <v/>
      </c>
      <c r="BK49" t="str">
        <f>IF(介入前後計算[[#This Row],[年月日]]="","",IF(グラフ用①[[#This Row],[年月日]]&lt;=介入日[年月日合成],グラフ用①[[#This Row],[eGFR]],""))</f>
        <v/>
      </c>
      <c r="BL49" t="str">
        <f>IF(介入前後計算[[#This Row],[年月日]]="","",IF(グラフ用①[[#This Row],[年月日]]&gt;介入日[年月日合成],グラフ用①[[#This Row],[eGFR]],""))</f>
        <v/>
      </c>
      <c r="BM49" t="str">
        <f ca="1">IFERROR(介入前後計算[[#This Row],[年月日]]*前パラメーター[傾き]+前パラメーター[切片],"")</f>
        <v/>
      </c>
      <c r="BN49" t="str">
        <f ca="1">IFERROR(介入前後計算[[#This Row],[年月日]]*後パラメーター[傾き]+後パラメーター[切片],"")</f>
        <v/>
      </c>
      <c r="BO49" s="40" t="str">
        <f>IF(介入前後計算[[#This Row],[A_eGFR]]="","",-介入前後計算[[#This Row],[A_eGFR]]+介入前後計算[[#This Row],[A予測]])</f>
        <v/>
      </c>
      <c r="BP49" s="40" t="str">
        <f>IF(介入前後計算[[#This Row],[B_eGFR]]="","",-介入前後計算[[#This Row],[B_eGFR]]+介入前後計算[[#This Row],[B予測]])</f>
        <v/>
      </c>
      <c r="BQ49" s="39" t="str">
        <f>IF(介入前後計算[[#This Row],[年月日]]="","",IF(グラフ用①[[#This Row],[年月日]]&lt;=介入日[年月日合成],グラフ用①[年月日],""))</f>
        <v/>
      </c>
      <c r="BR49" s="39" t="str">
        <f>IF(介入前後計算[[#This Row],[年月日]]="","",IF(グラフ用①[[#This Row],[年月日]]&gt;介入日[年月日合成],グラフ用①[年月日],""))</f>
        <v/>
      </c>
    </row>
    <row r="50" spans="2:70" x14ac:dyDescent="0.45">
      <c r="B50" s="1">
        <v>40</v>
      </c>
      <c r="C50" s="1" t="str">
        <f>IF(OR(入力1[[#This Row],[元号]]="",入力1[[#This Row],[和暦年]]=""),"",入力1[[#This Row],[元号]]&amp;入力1[[#This Row],[和暦年]]&amp;"年")</f>
        <v/>
      </c>
      <c r="D50" s="1" t="str">
        <f>IF(暦調整[[#This Row],[元号和暦年]]&lt;&gt;"","",IF(入力1[[#This Row],[（西暦年）]]&lt;&gt;"",入力1[[#This Row],[（西暦年）]]&amp;"年",""))</f>
        <v/>
      </c>
      <c r="E50" s="1" t="str">
        <f>IF(AND(暦調整[[#This Row],[元号和暦年]]="",暦調整[[#This Row],[西暦年（再掲）]]=""),"",IF(暦調整[[#This Row],[元号和暦年]]&lt;&gt;"",暦調整[元号和暦年],暦調整[西暦年（再掲）]))</f>
        <v/>
      </c>
      <c r="F50" s="3" t="str">
        <f>IF(暦調整[[#This Row],[年]]="","",DATEVALUE(暦調整[[#This Row],[年]]&amp;IF(入力1[[#This Row],[月]]="","1月",入力1[[#This Row],[月]]&amp;"月")&amp;IF(入力1[[#This Row],[日]]="","1日",入力1[[#This Row],[日]]&amp;"日")))</f>
        <v/>
      </c>
      <c r="G50" s="27" t="str">
        <f>IF(入力1[[#This Row],[eGFR]]="","",入力1[eGFR])</f>
        <v/>
      </c>
      <c r="H50" s="27" t="str">
        <f>IF(入力1[[#This Row],[尿蛋白定性]]="","",入力1[尿蛋白定性])</f>
        <v/>
      </c>
      <c r="K50" s="1">
        <v>40</v>
      </c>
      <c r="L50" s="3" t="str">
        <f>IFERROR(SMALL(暦調整[年月日合成],上詰昇順①[[#This Row],[番号]]),"")</f>
        <v/>
      </c>
      <c r="M50" s="1" t="str">
        <f>IFERROR(VLOOKUP(上詰昇順①[[#This Row],[年月日]],暦調整[[年月日合成]:[尿定性（再掲）]],2,FALSE),"")</f>
        <v/>
      </c>
      <c r="N50" s="1" t="str">
        <f>IFERROR(VLOOKUP(上詰昇順①[[#This Row],[年月日]],暦調整[[年月日合成]:[尿定性（再掲）]],3,FALSE),"")</f>
        <v/>
      </c>
      <c r="Q50" s="1">
        <v>40</v>
      </c>
      <c r="R50" s="28" t="str">
        <f>IF(COUNTBLANK(暦調整[[#This Row],[eGFR（再掲）]:[尿定性（再掲）]])=0,暦調整[[#This Row],[年月日合成]],"")</f>
        <v/>
      </c>
      <c r="S50" s="28" t="str">
        <f>IFERROR(SMALL(上詰昇順②[判定可能年月日],上詰昇順②[[#This Row],[番号]]),"")</f>
        <v/>
      </c>
      <c r="T50" t="str">
        <f>IFERROR(VLOOKUP(上詰昇順②[[#This Row],[年月日]],暦調整[[年月日合成]:[尿定性（再掲）]],2,FALSE),"")</f>
        <v/>
      </c>
      <c r="U50" t="str">
        <f>IFERROR(VLOOKUP(上詰昇順②[[#This Row],[年月日]],暦調整[[年月日合成]:[尿定性（再掲）]],3,FALSE),"")</f>
        <v/>
      </c>
      <c r="X50" s="1">
        <v>40</v>
      </c>
      <c r="Y50" s="3" t="str">
        <f>上詰昇順①[年月日]</f>
        <v/>
      </c>
      <c r="Z50" s="1" t="str">
        <f>上詰昇順①[対応eGFR]</f>
        <v/>
      </c>
      <c r="AC50" s="1">
        <v>40</v>
      </c>
      <c r="AD50" s="3" t="str">
        <f>上詰昇順②[[#This Row],[年月日]]</f>
        <v/>
      </c>
      <c r="AE50" s="1" t="str">
        <f>IF(上詰昇順②[対応eGFR]&lt;30,4,"")</f>
        <v/>
      </c>
      <c r="AF50" s="1" t="str">
        <f>IF(上詰昇順②[対応尿定性]="-",1,IF(上詰昇順②[対応尿定性]="±",2,IF(上詰昇順②[対応尿定性]="","",3)))</f>
        <v/>
      </c>
      <c r="AG50" s="1" t="str">
        <f>IF(グラフ用②[[#This Row],[eGFR判定]]&lt;&gt;"",グラフ用②[[#This Row],[eGFR判定]],グラフ用②[[#This Row],[尿検査判定]])</f>
        <v/>
      </c>
      <c r="AH50" s="1" t="str">
        <f>IF(グラフ用②[[#This Row],[最終判定①]]="","",IF(グラフ用②[[#This Row],[最終判定①]]=1,"第1期(腎症前期)",IF(グラフ用②[[#This Row],[最終判定①]]=2,"第2期(早期腎症期)",IF(グラフ用②[[#This Row],[最終判定①]]=3,"第3期(顕性腎症期)","第4期(腎不全期)"))))</f>
        <v/>
      </c>
      <c r="AX50">
        <v>40</v>
      </c>
      <c r="AY50" s="39" t="str">
        <f ca="1">IF(グラフ用③[[#This Row],[番号]]=COUNT(グラフ用①[年月日])+1,介入日[最終＋3年],グラフ用①[[#This Row],[年月日]])</f>
        <v/>
      </c>
      <c r="AZ50" t="str">
        <f ca="1">IF(グラフ用③[[#This Row],[年月日]]=介入日[最終＋3年],NA(),IF(グラフ用①[[#This Row],[年月日]]="","",IF(グラフ用①[[#This Row],[年月日]]&lt;=介入日[年月日合成],グラフ用①[[#This Row],[eGFR]],NA())))</f>
        <v/>
      </c>
      <c r="BA50" t="str">
        <f ca="1">IF(グラフ用③[[#This Row],[年月日]]=介入日[最終＋3年],NA(),IF(グラフ用①[[#This Row],[年月日]]="","",IF(グラフ用①[[#This Row],[年月日]]&gt;介入日[年月日合成],グラフ用①[[#This Row],[eGFR]],NA())))</f>
        <v/>
      </c>
      <c r="BB5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0">
        <v>40</v>
      </c>
      <c r="BJ50" s="39" t="str">
        <f>グラフ用①[[#This Row],[年月日]]</f>
        <v/>
      </c>
      <c r="BK50" t="str">
        <f>IF(介入前後計算[[#This Row],[年月日]]="","",IF(グラフ用①[[#This Row],[年月日]]&lt;=介入日[年月日合成],グラフ用①[[#This Row],[eGFR]],""))</f>
        <v/>
      </c>
      <c r="BL50" t="str">
        <f>IF(介入前後計算[[#This Row],[年月日]]="","",IF(グラフ用①[[#This Row],[年月日]]&gt;介入日[年月日合成],グラフ用①[[#This Row],[eGFR]],""))</f>
        <v/>
      </c>
      <c r="BM50" t="str">
        <f ca="1">IFERROR(介入前後計算[[#This Row],[年月日]]*前パラメーター[傾き]+前パラメーター[切片],"")</f>
        <v/>
      </c>
      <c r="BN50" t="str">
        <f ca="1">IFERROR(介入前後計算[[#This Row],[年月日]]*後パラメーター[傾き]+後パラメーター[切片],"")</f>
        <v/>
      </c>
      <c r="BO50" s="40" t="str">
        <f>IF(介入前後計算[[#This Row],[A_eGFR]]="","",-介入前後計算[[#This Row],[A_eGFR]]+介入前後計算[[#This Row],[A予測]])</f>
        <v/>
      </c>
      <c r="BP50" s="40" t="str">
        <f>IF(介入前後計算[[#This Row],[B_eGFR]]="","",-介入前後計算[[#This Row],[B_eGFR]]+介入前後計算[[#This Row],[B予測]])</f>
        <v/>
      </c>
      <c r="BQ50" s="39" t="str">
        <f>IF(介入前後計算[[#This Row],[年月日]]="","",IF(グラフ用①[[#This Row],[年月日]]&lt;=介入日[年月日合成],グラフ用①[年月日],""))</f>
        <v/>
      </c>
      <c r="BR50" s="39" t="str">
        <f>IF(介入前後計算[[#This Row],[年月日]]="","",IF(グラフ用①[[#This Row],[年月日]]&gt;介入日[年月日合成],グラフ用①[年月日],""))</f>
        <v/>
      </c>
    </row>
    <row r="51" spans="2:70" x14ac:dyDescent="0.45">
      <c r="B51" s="1">
        <v>41</v>
      </c>
      <c r="C51" s="1" t="str">
        <f>IF(OR(入力1[[#This Row],[元号]]="",入力1[[#This Row],[和暦年]]=""),"",入力1[[#This Row],[元号]]&amp;入力1[[#This Row],[和暦年]]&amp;"年")</f>
        <v/>
      </c>
      <c r="D51" s="1" t="str">
        <f>IF(暦調整[[#This Row],[元号和暦年]]&lt;&gt;"","",IF(入力1[[#This Row],[（西暦年）]]&lt;&gt;"",入力1[[#This Row],[（西暦年）]]&amp;"年",""))</f>
        <v/>
      </c>
      <c r="E51" s="1" t="str">
        <f>IF(AND(暦調整[[#This Row],[元号和暦年]]="",暦調整[[#This Row],[西暦年（再掲）]]=""),"",IF(暦調整[[#This Row],[元号和暦年]]&lt;&gt;"",暦調整[元号和暦年],暦調整[西暦年（再掲）]))</f>
        <v/>
      </c>
      <c r="F51" s="3" t="str">
        <f>IF(暦調整[[#This Row],[年]]="","",DATEVALUE(暦調整[[#This Row],[年]]&amp;IF(入力1[[#This Row],[月]]="","1月",入力1[[#This Row],[月]]&amp;"月")&amp;IF(入力1[[#This Row],[日]]="","1日",入力1[[#This Row],[日]]&amp;"日")))</f>
        <v/>
      </c>
      <c r="G51" s="27" t="str">
        <f>IF(入力1[[#This Row],[eGFR]]="","",入力1[eGFR])</f>
        <v/>
      </c>
      <c r="H51" s="27" t="str">
        <f>IF(入力1[[#This Row],[尿蛋白定性]]="","",入力1[尿蛋白定性])</f>
        <v/>
      </c>
      <c r="K51" s="1">
        <v>41</v>
      </c>
      <c r="L51" s="3" t="str">
        <f>IFERROR(SMALL(暦調整[年月日合成],上詰昇順①[[#This Row],[番号]]),"")</f>
        <v/>
      </c>
      <c r="M51" s="1" t="str">
        <f>IFERROR(VLOOKUP(上詰昇順①[[#This Row],[年月日]],暦調整[[年月日合成]:[尿定性（再掲）]],2,FALSE),"")</f>
        <v/>
      </c>
      <c r="N51" s="1" t="str">
        <f>IFERROR(VLOOKUP(上詰昇順①[[#This Row],[年月日]],暦調整[[年月日合成]:[尿定性（再掲）]],3,FALSE),"")</f>
        <v/>
      </c>
      <c r="Q51" s="1">
        <v>41</v>
      </c>
      <c r="R51" s="28" t="str">
        <f>IF(COUNTBLANK(暦調整[[#This Row],[eGFR（再掲）]:[尿定性（再掲）]])=0,暦調整[[#This Row],[年月日合成]],"")</f>
        <v/>
      </c>
      <c r="S51" s="28" t="str">
        <f>IFERROR(SMALL(上詰昇順②[判定可能年月日],上詰昇順②[[#This Row],[番号]]),"")</f>
        <v/>
      </c>
      <c r="T51" t="str">
        <f>IFERROR(VLOOKUP(上詰昇順②[[#This Row],[年月日]],暦調整[[年月日合成]:[尿定性（再掲）]],2,FALSE),"")</f>
        <v/>
      </c>
      <c r="U51" t="str">
        <f>IFERROR(VLOOKUP(上詰昇順②[[#This Row],[年月日]],暦調整[[年月日合成]:[尿定性（再掲）]],3,FALSE),"")</f>
        <v/>
      </c>
      <c r="X51" s="1">
        <v>41</v>
      </c>
      <c r="Y51" s="3" t="str">
        <f>上詰昇順①[年月日]</f>
        <v/>
      </c>
      <c r="Z51" s="1" t="str">
        <f>上詰昇順①[対応eGFR]</f>
        <v/>
      </c>
      <c r="AC51" s="1">
        <v>41</v>
      </c>
      <c r="AD51" s="3" t="str">
        <f>上詰昇順②[[#This Row],[年月日]]</f>
        <v/>
      </c>
      <c r="AE51" s="1" t="str">
        <f>IF(上詰昇順②[対応eGFR]&lt;30,4,"")</f>
        <v/>
      </c>
      <c r="AF51" s="1" t="str">
        <f>IF(上詰昇順②[対応尿定性]="-",1,IF(上詰昇順②[対応尿定性]="±",2,IF(上詰昇順②[対応尿定性]="","",3)))</f>
        <v/>
      </c>
      <c r="AG51" s="1" t="str">
        <f>IF(グラフ用②[[#This Row],[eGFR判定]]&lt;&gt;"",グラフ用②[[#This Row],[eGFR判定]],グラフ用②[[#This Row],[尿検査判定]])</f>
        <v/>
      </c>
      <c r="AH51" s="1" t="str">
        <f>IF(グラフ用②[[#This Row],[最終判定①]]="","",IF(グラフ用②[[#This Row],[最終判定①]]=1,"第1期(腎症前期)",IF(グラフ用②[[#This Row],[最終判定①]]=2,"第2期(早期腎症期)",IF(グラフ用②[[#This Row],[最終判定①]]=3,"第3期(顕性腎症期)","第4期(腎不全期)"))))</f>
        <v/>
      </c>
      <c r="AX51">
        <v>41</v>
      </c>
      <c r="AY51" s="39" t="str">
        <f ca="1">IF(グラフ用③[[#This Row],[番号]]=COUNT(グラフ用①[年月日])+1,介入日[最終＋3年],グラフ用①[[#This Row],[年月日]])</f>
        <v/>
      </c>
      <c r="AZ51" t="str">
        <f ca="1">IF(グラフ用③[[#This Row],[年月日]]=介入日[最終＋3年],NA(),IF(グラフ用①[[#This Row],[年月日]]="","",IF(グラフ用①[[#This Row],[年月日]]&lt;=介入日[年月日合成],グラフ用①[[#This Row],[eGFR]],NA())))</f>
        <v/>
      </c>
      <c r="BA51" t="str">
        <f ca="1">IF(グラフ用③[[#This Row],[年月日]]=介入日[最終＋3年],NA(),IF(グラフ用①[[#This Row],[年月日]]="","",IF(グラフ用①[[#This Row],[年月日]]&gt;介入日[年月日合成],グラフ用①[[#This Row],[eGFR]],NA())))</f>
        <v/>
      </c>
      <c r="BB5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1">
        <v>41</v>
      </c>
      <c r="BJ51" s="39" t="str">
        <f>グラフ用①[[#This Row],[年月日]]</f>
        <v/>
      </c>
      <c r="BK51" t="str">
        <f>IF(介入前後計算[[#This Row],[年月日]]="","",IF(グラフ用①[[#This Row],[年月日]]&lt;=介入日[年月日合成],グラフ用①[[#This Row],[eGFR]],""))</f>
        <v/>
      </c>
      <c r="BL51" t="str">
        <f>IF(介入前後計算[[#This Row],[年月日]]="","",IF(グラフ用①[[#This Row],[年月日]]&gt;介入日[年月日合成],グラフ用①[[#This Row],[eGFR]],""))</f>
        <v/>
      </c>
      <c r="BM51" t="str">
        <f ca="1">IFERROR(介入前後計算[[#This Row],[年月日]]*前パラメーター[傾き]+前パラメーター[切片],"")</f>
        <v/>
      </c>
      <c r="BN51" t="str">
        <f ca="1">IFERROR(介入前後計算[[#This Row],[年月日]]*後パラメーター[傾き]+後パラメーター[切片],"")</f>
        <v/>
      </c>
      <c r="BO51" s="40" t="str">
        <f>IF(介入前後計算[[#This Row],[A_eGFR]]="","",-介入前後計算[[#This Row],[A_eGFR]]+介入前後計算[[#This Row],[A予測]])</f>
        <v/>
      </c>
      <c r="BP51" s="40" t="str">
        <f>IF(介入前後計算[[#This Row],[B_eGFR]]="","",-介入前後計算[[#This Row],[B_eGFR]]+介入前後計算[[#This Row],[B予測]])</f>
        <v/>
      </c>
      <c r="BQ51" s="39" t="str">
        <f>IF(介入前後計算[[#This Row],[年月日]]="","",IF(グラフ用①[[#This Row],[年月日]]&lt;=介入日[年月日合成],グラフ用①[年月日],""))</f>
        <v/>
      </c>
      <c r="BR51" s="39" t="str">
        <f>IF(介入前後計算[[#This Row],[年月日]]="","",IF(グラフ用①[[#This Row],[年月日]]&gt;介入日[年月日合成],グラフ用①[年月日],""))</f>
        <v/>
      </c>
    </row>
    <row r="52" spans="2:70" x14ac:dyDescent="0.45">
      <c r="B52" s="1">
        <v>42</v>
      </c>
      <c r="C52" s="1" t="str">
        <f>IF(OR(入力1[[#This Row],[元号]]="",入力1[[#This Row],[和暦年]]=""),"",入力1[[#This Row],[元号]]&amp;入力1[[#This Row],[和暦年]]&amp;"年")</f>
        <v/>
      </c>
      <c r="D52" s="1" t="str">
        <f>IF(暦調整[[#This Row],[元号和暦年]]&lt;&gt;"","",IF(入力1[[#This Row],[（西暦年）]]&lt;&gt;"",入力1[[#This Row],[（西暦年）]]&amp;"年",""))</f>
        <v/>
      </c>
      <c r="E52" s="1" t="str">
        <f>IF(AND(暦調整[[#This Row],[元号和暦年]]="",暦調整[[#This Row],[西暦年（再掲）]]=""),"",IF(暦調整[[#This Row],[元号和暦年]]&lt;&gt;"",暦調整[元号和暦年],暦調整[西暦年（再掲）]))</f>
        <v/>
      </c>
      <c r="F52" s="3" t="str">
        <f>IF(暦調整[[#This Row],[年]]="","",DATEVALUE(暦調整[[#This Row],[年]]&amp;IF(入力1[[#This Row],[月]]="","1月",入力1[[#This Row],[月]]&amp;"月")&amp;IF(入力1[[#This Row],[日]]="","1日",入力1[[#This Row],[日]]&amp;"日")))</f>
        <v/>
      </c>
      <c r="G52" s="27" t="str">
        <f>IF(入力1[[#This Row],[eGFR]]="","",入力1[eGFR])</f>
        <v/>
      </c>
      <c r="H52" s="27" t="str">
        <f>IF(入力1[[#This Row],[尿蛋白定性]]="","",入力1[尿蛋白定性])</f>
        <v/>
      </c>
      <c r="K52" s="1">
        <v>42</v>
      </c>
      <c r="L52" s="3" t="str">
        <f>IFERROR(SMALL(暦調整[年月日合成],上詰昇順①[[#This Row],[番号]]),"")</f>
        <v/>
      </c>
      <c r="M52" s="1" t="str">
        <f>IFERROR(VLOOKUP(上詰昇順①[[#This Row],[年月日]],暦調整[[年月日合成]:[尿定性（再掲）]],2,FALSE),"")</f>
        <v/>
      </c>
      <c r="N52" s="1" t="str">
        <f>IFERROR(VLOOKUP(上詰昇順①[[#This Row],[年月日]],暦調整[[年月日合成]:[尿定性（再掲）]],3,FALSE),"")</f>
        <v/>
      </c>
      <c r="Q52" s="1">
        <v>42</v>
      </c>
      <c r="R52" s="28" t="str">
        <f>IF(COUNTBLANK(暦調整[[#This Row],[eGFR（再掲）]:[尿定性（再掲）]])=0,暦調整[[#This Row],[年月日合成]],"")</f>
        <v/>
      </c>
      <c r="S52" s="28" t="str">
        <f>IFERROR(SMALL(上詰昇順②[判定可能年月日],上詰昇順②[[#This Row],[番号]]),"")</f>
        <v/>
      </c>
      <c r="T52" t="str">
        <f>IFERROR(VLOOKUP(上詰昇順②[[#This Row],[年月日]],暦調整[[年月日合成]:[尿定性（再掲）]],2,FALSE),"")</f>
        <v/>
      </c>
      <c r="U52" t="str">
        <f>IFERROR(VLOOKUP(上詰昇順②[[#This Row],[年月日]],暦調整[[年月日合成]:[尿定性（再掲）]],3,FALSE),"")</f>
        <v/>
      </c>
      <c r="X52" s="1">
        <v>42</v>
      </c>
      <c r="Y52" s="3" t="str">
        <f>上詰昇順①[年月日]</f>
        <v/>
      </c>
      <c r="Z52" s="1" t="str">
        <f>上詰昇順①[対応eGFR]</f>
        <v/>
      </c>
      <c r="AC52" s="1">
        <v>42</v>
      </c>
      <c r="AD52" s="3" t="str">
        <f>上詰昇順②[[#This Row],[年月日]]</f>
        <v/>
      </c>
      <c r="AE52" s="1" t="str">
        <f>IF(上詰昇順②[対応eGFR]&lt;30,4,"")</f>
        <v/>
      </c>
      <c r="AF52" s="1" t="str">
        <f>IF(上詰昇順②[対応尿定性]="-",1,IF(上詰昇順②[対応尿定性]="±",2,IF(上詰昇順②[対応尿定性]="","",3)))</f>
        <v/>
      </c>
      <c r="AG52" s="1" t="str">
        <f>IF(グラフ用②[[#This Row],[eGFR判定]]&lt;&gt;"",グラフ用②[[#This Row],[eGFR判定]],グラフ用②[[#This Row],[尿検査判定]])</f>
        <v/>
      </c>
      <c r="AH52" s="1" t="str">
        <f>IF(グラフ用②[[#This Row],[最終判定①]]="","",IF(グラフ用②[[#This Row],[最終判定①]]=1,"第1期(腎症前期)",IF(グラフ用②[[#This Row],[最終判定①]]=2,"第2期(早期腎症期)",IF(グラフ用②[[#This Row],[最終判定①]]=3,"第3期(顕性腎症期)","第4期(腎不全期)"))))</f>
        <v/>
      </c>
      <c r="AX52">
        <v>42</v>
      </c>
      <c r="AY52" s="39" t="str">
        <f ca="1">IF(グラフ用③[[#This Row],[番号]]=COUNT(グラフ用①[年月日])+1,介入日[最終＋3年],グラフ用①[[#This Row],[年月日]])</f>
        <v/>
      </c>
      <c r="AZ52" t="str">
        <f ca="1">IF(グラフ用③[[#This Row],[年月日]]=介入日[最終＋3年],NA(),IF(グラフ用①[[#This Row],[年月日]]="","",IF(グラフ用①[[#This Row],[年月日]]&lt;=介入日[年月日合成],グラフ用①[[#This Row],[eGFR]],NA())))</f>
        <v/>
      </c>
      <c r="BA52" t="str">
        <f ca="1">IF(グラフ用③[[#This Row],[年月日]]=介入日[最終＋3年],NA(),IF(グラフ用①[[#This Row],[年月日]]="","",IF(グラフ用①[[#This Row],[年月日]]&gt;介入日[年月日合成],グラフ用①[[#This Row],[eGFR]],NA())))</f>
        <v/>
      </c>
      <c r="BB5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2">
        <v>42</v>
      </c>
      <c r="BJ52" s="39" t="str">
        <f>グラフ用①[[#This Row],[年月日]]</f>
        <v/>
      </c>
      <c r="BK52" t="str">
        <f>IF(介入前後計算[[#This Row],[年月日]]="","",IF(グラフ用①[[#This Row],[年月日]]&lt;=介入日[年月日合成],グラフ用①[[#This Row],[eGFR]],""))</f>
        <v/>
      </c>
      <c r="BL52" t="str">
        <f>IF(介入前後計算[[#This Row],[年月日]]="","",IF(グラフ用①[[#This Row],[年月日]]&gt;介入日[年月日合成],グラフ用①[[#This Row],[eGFR]],""))</f>
        <v/>
      </c>
      <c r="BM52" t="str">
        <f ca="1">IFERROR(介入前後計算[[#This Row],[年月日]]*前パラメーター[傾き]+前パラメーター[切片],"")</f>
        <v/>
      </c>
      <c r="BN52" t="str">
        <f ca="1">IFERROR(介入前後計算[[#This Row],[年月日]]*後パラメーター[傾き]+後パラメーター[切片],"")</f>
        <v/>
      </c>
      <c r="BO52" s="40" t="str">
        <f>IF(介入前後計算[[#This Row],[A_eGFR]]="","",-介入前後計算[[#This Row],[A_eGFR]]+介入前後計算[[#This Row],[A予測]])</f>
        <v/>
      </c>
      <c r="BP52" s="40" t="str">
        <f>IF(介入前後計算[[#This Row],[B_eGFR]]="","",-介入前後計算[[#This Row],[B_eGFR]]+介入前後計算[[#This Row],[B予測]])</f>
        <v/>
      </c>
      <c r="BQ52" s="39" t="str">
        <f>IF(介入前後計算[[#This Row],[年月日]]="","",IF(グラフ用①[[#This Row],[年月日]]&lt;=介入日[年月日合成],グラフ用①[年月日],""))</f>
        <v/>
      </c>
      <c r="BR52" s="39" t="str">
        <f>IF(介入前後計算[[#This Row],[年月日]]="","",IF(グラフ用①[[#This Row],[年月日]]&gt;介入日[年月日合成],グラフ用①[年月日],""))</f>
        <v/>
      </c>
    </row>
    <row r="53" spans="2:70" x14ac:dyDescent="0.45">
      <c r="B53" s="1">
        <v>43</v>
      </c>
      <c r="C53" s="1" t="str">
        <f>IF(OR(入力1[[#This Row],[元号]]="",入力1[[#This Row],[和暦年]]=""),"",入力1[[#This Row],[元号]]&amp;入力1[[#This Row],[和暦年]]&amp;"年")</f>
        <v/>
      </c>
      <c r="D53" s="1" t="str">
        <f>IF(暦調整[[#This Row],[元号和暦年]]&lt;&gt;"","",IF(入力1[[#This Row],[（西暦年）]]&lt;&gt;"",入力1[[#This Row],[（西暦年）]]&amp;"年",""))</f>
        <v/>
      </c>
      <c r="E53" s="1" t="str">
        <f>IF(AND(暦調整[[#This Row],[元号和暦年]]="",暦調整[[#This Row],[西暦年（再掲）]]=""),"",IF(暦調整[[#This Row],[元号和暦年]]&lt;&gt;"",暦調整[元号和暦年],暦調整[西暦年（再掲）]))</f>
        <v/>
      </c>
      <c r="F53" s="3" t="str">
        <f>IF(暦調整[[#This Row],[年]]="","",DATEVALUE(暦調整[[#This Row],[年]]&amp;IF(入力1[[#This Row],[月]]="","1月",入力1[[#This Row],[月]]&amp;"月")&amp;IF(入力1[[#This Row],[日]]="","1日",入力1[[#This Row],[日]]&amp;"日")))</f>
        <v/>
      </c>
      <c r="G53" s="27" t="str">
        <f>IF(入力1[[#This Row],[eGFR]]="","",入力1[eGFR])</f>
        <v/>
      </c>
      <c r="H53" s="27" t="str">
        <f>IF(入力1[[#This Row],[尿蛋白定性]]="","",入力1[尿蛋白定性])</f>
        <v/>
      </c>
      <c r="K53" s="1">
        <v>43</v>
      </c>
      <c r="L53" s="3" t="str">
        <f>IFERROR(SMALL(暦調整[年月日合成],上詰昇順①[[#This Row],[番号]]),"")</f>
        <v/>
      </c>
      <c r="M53" s="1" t="str">
        <f>IFERROR(VLOOKUP(上詰昇順①[[#This Row],[年月日]],暦調整[[年月日合成]:[尿定性（再掲）]],2,FALSE),"")</f>
        <v/>
      </c>
      <c r="N53" s="1" t="str">
        <f>IFERROR(VLOOKUP(上詰昇順①[[#This Row],[年月日]],暦調整[[年月日合成]:[尿定性（再掲）]],3,FALSE),"")</f>
        <v/>
      </c>
      <c r="Q53" s="1">
        <v>43</v>
      </c>
      <c r="R53" s="28" t="str">
        <f>IF(COUNTBLANK(暦調整[[#This Row],[eGFR（再掲）]:[尿定性（再掲）]])=0,暦調整[[#This Row],[年月日合成]],"")</f>
        <v/>
      </c>
      <c r="S53" s="28" t="str">
        <f>IFERROR(SMALL(上詰昇順②[判定可能年月日],上詰昇順②[[#This Row],[番号]]),"")</f>
        <v/>
      </c>
      <c r="T53" t="str">
        <f>IFERROR(VLOOKUP(上詰昇順②[[#This Row],[年月日]],暦調整[[年月日合成]:[尿定性（再掲）]],2,FALSE),"")</f>
        <v/>
      </c>
      <c r="U53" t="str">
        <f>IFERROR(VLOOKUP(上詰昇順②[[#This Row],[年月日]],暦調整[[年月日合成]:[尿定性（再掲）]],3,FALSE),"")</f>
        <v/>
      </c>
      <c r="X53" s="1">
        <v>43</v>
      </c>
      <c r="Y53" s="3" t="str">
        <f>上詰昇順①[年月日]</f>
        <v/>
      </c>
      <c r="Z53" s="1" t="str">
        <f>上詰昇順①[対応eGFR]</f>
        <v/>
      </c>
      <c r="AC53" s="1">
        <v>43</v>
      </c>
      <c r="AD53" s="3" t="str">
        <f>上詰昇順②[[#This Row],[年月日]]</f>
        <v/>
      </c>
      <c r="AE53" s="1" t="str">
        <f>IF(上詰昇順②[対応eGFR]&lt;30,4,"")</f>
        <v/>
      </c>
      <c r="AF53" s="1" t="str">
        <f>IF(上詰昇順②[対応尿定性]="-",1,IF(上詰昇順②[対応尿定性]="±",2,IF(上詰昇順②[対応尿定性]="","",3)))</f>
        <v/>
      </c>
      <c r="AG53" s="1" t="str">
        <f>IF(グラフ用②[[#This Row],[eGFR判定]]&lt;&gt;"",グラフ用②[[#This Row],[eGFR判定]],グラフ用②[[#This Row],[尿検査判定]])</f>
        <v/>
      </c>
      <c r="AH53" s="1" t="str">
        <f>IF(グラフ用②[[#This Row],[最終判定①]]="","",IF(グラフ用②[[#This Row],[最終判定①]]=1,"第1期(腎症前期)",IF(グラフ用②[[#This Row],[最終判定①]]=2,"第2期(早期腎症期)",IF(グラフ用②[[#This Row],[最終判定①]]=3,"第3期(顕性腎症期)","第4期(腎不全期)"))))</f>
        <v/>
      </c>
      <c r="AX53">
        <v>43</v>
      </c>
      <c r="AY53" s="39" t="str">
        <f ca="1">IF(グラフ用③[[#This Row],[番号]]=COUNT(グラフ用①[年月日])+1,介入日[最終＋3年],グラフ用①[[#This Row],[年月日]])</f>
        <v/>
      </c>
      <c r="AZ53" t="str">
        <f ca="1">IF(グラフ用③[[#This Row],[年月日]]=介入日[最終＋3年],NA(),IF(グラフ用①[[#This Row],[年月日]]="","",IF(グラフ用①[[#This Row],[年月日]]&lt;=介入日[年月日合成],グラフ用①[[#This Row],[eGFR]],NA())))</f>
        <v/>
      </c>
      <c r="BA53" t="str">
        <f ca="1">IF(グラフ用③[[#This Row],[年月日]]=介入日[最終＋3年],NA(),IF(グラフ用①[[#This Row],[年月日]]="","",IF(グラフ用①[[#This Row],[年月日]]&gt;介入日[年月日合成],グラフ用①[[#This Row],[eGFR]],NA())))</f>
        <v/>
      </c>
      <c r="BB5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3">
        <v>43</v>
      </c>
      <c r="BJ53" s="39" t="str">
        <f>グラフ用①[[#This Row],[年月日]]</f>
        <v/>
      </c>
      <c r="BK53" t="str">
        <f>IF(介入前後計算[[#This Row],[年月日]]="","",IF(グラフ用①[[#This Row],[年月日]]&lt;=介入日[年月日合成],グラフ用①[[#This Row],[eGFR]],""))</f>
        <v/>
      </c>
      <c r="BL53" t="str">
        <f>IF(介入前後計算[[#This Row],[年月日]]="","",IF(グラフ用①[[#This Row],[年月日]]&gt;介入日[年月日合成],グラフ用①[[#This Row],[eGFR]],""))</f>
        <v/>
      </c>
      <c r="BM53" t="str">
        <f ca="1">IFERROR(介入前後計算[[#This Row],[年月日]]*前パラメーター[傾き]+前パラメーター[切片],"")</f>
        <v/>
      </c>
      <c r="BN53" t="str">
        <f ca="1">IFERROR(介入前後計算[[#This Row],[年月日]]*後パラメーター[傾き]+後パラメーター[切片],"")</f>
        <v/>
      </c>
      <c r="BO53" s="40" t="str">
        <f>IF(介入前後計算[[#This Row],[A_eGFR]]="","",-介入前後計算[[#This Row],[A_eGFR]]+介入前後計算[[#This Row],[A予測]])</f>
        <v/>
      </c>
      <c r="BP53" s="40" t="str">
        <f>IF(介入前後計算[[#This Row],[B_eGFR]]="","",-介入前後計算[[#This Row],[B_eGFR]]+介入前後計算[[#This Row],[B予測]])</f>
        <v/>
      </c>
      <c r="BQ53" s="39" t="str">
        <f>IF(介入前後計算[[#This Row],[年月日]]="","",IF(グラフ用①[[#This Row],[年月日]]&lt;=介入日[年月日合成],グラフ用①[年月日],""))</f>
        <v/>
      </c>
      <c r="BR53" s="39" t="str">
        <f>IF(介入前後計算[[#This Row],[年月日]]="","",IF(グラフ用①[[#This Row],[年月日]]&gt;介入日[年月日合成],グラフ用①[年月日],""))</f>
        <v/>
      </c>
    </row>
    <row r="54" spans="2:70" x14ac:dyDescent="0.45">
      <c r="B54" s="1">
        <v>44</v>
      </c>
      <c r="C54" s="1" t="str">
        <f>IF(OR(入力1[[#This Row],[元号]]="",入力1[[#This Row],[和暦年]]=""),"",入力1[[#This Row],[元号]]&amp;入力1[[#This Row],[和暦年]]&amp;"年")</f>
        <v/>
      </c>
      <c r="D54" s="1" t="str">
        <f>IF(暦調整[[#This Row],[元号和暦年]]&lt;&gt;"","",IF(入力1[[#This Row],[（西暦年）]]&lt;&gt;"",入力1[[#This Row],[（西暦年）]]&amp;"年",""))</f>
        <v/>
      </c>
      <c r="E54" s="1" t="str">
        <f>IF(AND(暦調整[[#This Row],[元号和暦年]]="",暦調整[[#This Row],[西暦年（再掲）]]=""),"",IF(暦調整[[#This Row],[元号和暦年]]&lt;&gt;"",暦調整[元号和暦年],暦調整[西暦年（再掲）]))</f>
        <v/>
      </c>
      <c r="F54" s="3" t="str">
        <f>IF(暦調整[[#This Row],[年]]="","",DATEVALUE(暦調整[[#This Row],[年]]&amp;IF(入力1[[#This Row],[月]]="","1月",入力1[[#This Row],[月]]&amp;"月")&amp;IF(入力1[[#This Row],[日]]="","1日",入力1[[#This Row],[日]]&amp;"日")))</f>
        <v/>
      </c>
      <c r="G54" s="27" t="str">
        <f>IF(入力1[[#This Row],[eGFR]]="","",入力1[eGFR])</f>
        <v/>
      </c>
      <c r="H54" s="27" t="str">
        <f>IF(入力1[[#This Row],[尿蛋白定性]]="","",入力1[尿蛋白定性])</f>
        <v/>
      </c>
      <c r="K54" s="1">
        <v>44</v>
      </c>
      <c r="L54" s="3" t="str">
        <f>IFERROR(SMALL(暦調整[年月日合成],上詰昇順①[[#This Row],[番号]]),"")</f>
        <v/>
      </c>
      <c r="M54" s="1" t="str">
        <f>IFERROR(VLOOKUP(上詰昇順①[[#This Row],[年月日]],暦調整[[年月日合成]:[尿定性（再掲）]],2,FALSE),"")</f>
        <v/>
      </c>
      <c r="N54" s="1" t="str">
        <f>IFERROR(VLOOKUP(上詰昇順①[[#This Row],[年月日]],暦調整[[年月日合成]:[尿定性（再掲）]],3,FALSE),"")</f>
        <v/>
      </c>
      <c r="Q54" s="1">
        <v>44</v>
      </c>
      <c r="R54" s="28" t="str">
        <f>IF(COUNTBLANK(暦調整[[#This Row],[eGFR（再掲）]:[尿定性（再掲）]])=0,暦調整[[#This Row],[年月日合成]],"")</f>
        <v/>
      </c>
      <c r="S54" s="28" t="str">
        <f>IFERROR(SMALL(上詰昇順②[判定可能年月日],上詰昇順②[[#This Row],[番号]]),"")</f>
        <v/>
      </c>
      <c r="T54" t="str">
        <f>IFERROR(VLOOKUP(上詰昇順②[[#This Row],[年月日]],暦調整[[年月日合成]:[尿定性（再掲）]],2,FALSE),"")</f>
        <v/>
      </c>
      <c r="U54" t="str">
        <f>IFERROR(VLOOKUP(上詰昇順②[[#This Row],[年月日]],暦調整[[年月日合成]:[尿定性（再掲）]],3,FALSE),"")</f>
        <v/>
      </c>
      <c r="X54" s="1">
        <v>44</v>
      </c>
      <c r="Y54" s="3" t="str">
        <f>上詰昇順①[年月日]</f>
        <v/>
      </c>
      <c r="Z54" s="1" t="str">
        <f>上詰昇順①[対応eGFR]</f>
        <v/>
      </c>
      <c r="AC54" s="1">
        <v>44</v>
      </c>
      <c r="AD54" s="3" t="str">
        <f>上詰昇順②[[#This Row],[年月日]]</f>
        <v/>
      </c>
      <c r="AE54" s="1" t="str">
        <f>IF(上詰昇順②[対応eGFR]&lt;30,4,"")</f>
        <v/>
      </c>
      <c r="AF54" s="1" t="str">
        <f>IF(上詰昇順②[対応尿定性]="-",1,IF(上詰昇順②[対応尿定性]="±",2,IF(上詰昇順②[対応尿定性]="","",3)))</f>
        <v/>
      </c>
      <c r="AG54" s="1" t="str">
        <f>IF(グラフ用②[[#This Row],[eGFR判定]]&lt;&gt;"",グラフ用②[[#This Row],[eGFR判定]],グラフ用②[[#This Row],[尿検査判定]])</f>
        <v/>
      </c>
      <c r="AH54" s="1" t="str">
        <f>IF(グラフ用②[[#This Row],[最終判定①]]="","",IF(グラフ用②[[#This Row],[最終判定①]]=1,"第1期(腎症前期)",IF(グラフ用②[[#This Row],[最終判定①]]=2,"第2期(早期腎症期)",IF(グラフ用②[[#This Row],[最終判定①]]=3,"第3期(顕性腎症期)","第4期(腎不全期)"))))</f>
        <v/>
      </c>
      <c r="AX54">
        <v>44</v>
      </c>
      <c r="AY54" s="39" t="str">
        <f ca="1">IF(グラフ用③[[#This Row],[番号]]=COUNT(グラフ用①[年月日])+1,介入日[最終＋3年],グラフ用①[[#This Row],[年月日]])</f>
        <v/>
      </c>
      <c r="AZ54" t="str">
        <f ca="1">IF(グラフ用③[[#This Row],[年月日]]=介入日[最終＋3年],NA(),IF(グラフ用①[[#This Row],[年月日]]="","",IF(グラフ用①[[#This Row],[年月日]]&lt;=介入日[年月日合成],グラフ用①[[#This Row],[eGFR]],NA())))</f>
        <v/>
      </c>
      <c r="BA54" t="str">
        <f ca="1">IF(グラフ用③[[#This Row],[年月日]]=介入日[最終＋3年],NA(),IF(グラフ用①[[#This Row],[年月日]]="","",IF(グラフ用①[[#This Row],[年月日]]&gt;介入日[年月日合成],グラフ用①[[#This Row],[eGFR]],NA())))</f>
        <v/>
      </c>
      <c r="BB5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4">
        <v>44</v>
      </c>
      <c r="BJ54" s="39" t="str">
        <f>グラフ用①[[#This Row],[年月日]]</f>
        <v/>
      </c>
      <c r="BK54" t="str">
        <f>IF(介入前後計算[[#This Row],[年月日]]="","",IF(グラフ用①[[#This Row],[年月日]]&lt;=介入日[年月日合成],グラフ用①[[#This Row],[eGFR]],""))</f>
        <v/>
      </c>
      <c r="BL54" t="str">
        <f>IF(介入前後計算[[#This Row],[年月日]]="","",IF(グラフ用①[[#This Row],[年月日]]&gt;介入日[年月日合成],グラフ用①[[#This Row],[eGFR]],""))</f>
        <v/>
      </c>
      <c r="BM54" t="str">
        <f ca="1">IFERROR(介入前後計算[[#This Row],[年月日]]*前パラメーター[傾き]+前パラメーター[切片],"")</f>
        <v/>
      </c>
      <c r="BN54" t="str">
        <f ca="1">IFERROR(介入前後計算[[#This Row],[年月日]]*後パラメーター[傾き]+後パラメーター[切片],"")</f>
        <v/>
      </c>
      <c r="BO54" s="40" t="str">
        <f>IF(介入前後計算[[#This Row],[A_eGFR]]="","",-介入前後計算[[#This Row],[A_eGFR]]+介入前後計算[[#This Row],[A予測]])</f>
        <v/>
      </c>
      <c r="BP54" s="40" t="str">
        <f>IF(介入前後計算[[#This Row],[B_eGFR]]="","",-介入前後計算[[#This Row],[B_eGFR]]+介入前後計算[[#This Row],[B予測]])</f>
        <v/>
      </c>
      <c r="BQ54" s="39" t="str">
        <f>IF(介入前後計算[[#This Row],[年月日]]="","",IF(グラフ用①[[#This Row],[年月日]]&lt;=介入日[年月日合成],グラフ用①[年月日],""))</f>
        <v/>
      </c>
      <c r="BR54" s="39" t="str">
        <f>IF(介入前後計算[[#This Row],[年月日]]="","",IF(グラフ用①[[#This Row],[年月日]]&gt;介入日[年月日合成],グラフ用①[年月日],""))</f>
        <v/>
      </c>
    </row>
    <row r="55" spans="2:70" x14ac:dyDescent="0.45">
      <c r="B55" s="1">
        <v>45</v>
      </c>
      <c r="C55" s="1" t="str">
        <f>IF(OR(入力1[[#This Row],[元号]]="",入力1[[#This Row],[和暦年]]=""),"",入力1[[#This Row],[元号]]&amp;入力1[[#This Row],[和暦年]]&amp;"年")</f>
        <v/>
      </c>
      <c r="D55" s="1" t="str">
        <f>IF(暦調整[[#This Row],[元号和暦年]]&lt;&gt;"","",IF(入力1[[#This Row],[（西暦年）]]&lt;&gt;"",入力1[[#This Row],[（西暦年）]]&amp;"年",""))</f>
        <v/>
      </c>
      <c r="E55" s="1" t="str">
        <f>IF(AND(暦調整[[#This Row],[元号和暦年]]="",暦調整[[#This Row],[西暦年（再掲）]]=""),"",IF(暦調整[[#This Row],[元号和暦年]]&lt;&gt;"",暦調整[元号和暦年],暦調整[西暦年（再掲）]))</f>
        <v/>
      </c>
      <c r="F55" s="3" t="str">
        <f>IF(暦調整[[#This Row],[年]]="","",DATEVALUE(暦調整[[#This Row],[年]]&amp;IF(入力1[[#This Row],[月]]="","1月",入力1[[#This Row],[月]]&amp;"月")&amp;IF(入力1[[#This Row],[日]]="","1日",入力1[[#This Row],[日]]&amp;"日")))</f>
        <v/>
      </c>
      <c r="G55" s="27" t="str">
        <f>IF(入力1[[#This Row],[eGFR]]="","",入力1[eGFR])</f>
        <v/>
      </c>
      <c r="H55" s="27" t="str">
        <f>IF(入力1[[#This Row],[尿蛋白定性]]="","",入力1[尿蛋白定性])</f>
        <v/>
      </c>
      <c r="K55" s="1">
        <v>45</v>
      </c>
      <c r="L55" s="3" t="str">
        <f>IFERROR(SMALL(暦調整[年月日合成],上詰昇順①[[#This Row],[番号]]),"")</f>
        <v/>
      </c>
      <c r="M55" s="1" t="str">
        <f>IFERROR(VLOOKUP(上詰昇順①[[#This Row],[年月日]],暦調整[[年月日合成]:[尿定性（再掲）]],2,FALSE),"")</f>
        <v/>
      </c>
      <c r="N55" s="1" t="str">
        <f>IFERROR(VLOOKUP(上詰昇順①[[#This Row],[年月日]],暦調整[[年月日合成]:[尿定性（再掲）]],3,FALSE),"")</f>
        <v/>
      </c>
      <c r="Q55" s="1">
        <v>45</v>
      </c>
      <c r="R55" s="28" t="str">
        <f>IF(COUNTBLANK(暦調整[[#This Row],[eGFR（再掲）]:[尿定性（再掲）]])=0,暦調整[[#This Row],[年月日合成]],"")</f>
        <v/>
      </c>
      <c r="S55" s="28" t="str">
        <f>IFERROR(SMALL(上詰昇順②[判定可能年月日],上詰昇順②[[#This Row],[番号]]),"")</f>
        <v/>
      </c>
      <c r="T55" t="str">
        <f>IFERROR(VLOOKUP(上詰昇順②[[#This Row],[年月日]],暦調整[[年月日合成]:[尿定性（再掲）]],2,FALSE),"")</f>
        <v/>
      </c>
      <c r="U55" t="str">
        <f>IFERROR(VLOOKUP(上詰昇順②[[#This Row],[年月日]],暦調整[[年月日合成]:[尿定性（再掲）]],3,FALSE),"")</f>
        <v/>
      </c>
      <c r="X55" s="1">
        <v>45</v>
      </c>
      <c r="Y55" s="3" t="str">
        <f>上詰昇順①[年月日]</f>
        <v/>
      </c>
      <c r="Z55" s="1" t="str">
        <f>上詰昇順①[対応eGFR]</f>
        <v/>
      </c>
      <c r="AC55" s="1">
        <v>45</v>
      </c>
      <c r="AD55" s="3" t="str">
        <f>上詰昇順②[[#This Row],[年月日]]</f>
        <v/>
      </c>
      <c r="AE55" s="1" t="str">
        <f>IF(上詰昇順②[対応eGFR]&lt;30,4,"")</f>
        <v/>
      </c>
      <c r="AF55" s="1" t="str">
        <f>IF(上詰昇順②[対応尿定性]="-",1,IF(上詰昇順②[対応尿定性]="±",2,IF(上詰昇順②[対応尿定性]="","",3)))</f>
        <v/>
      </c>
      <c r="AG55" s="1" t="str">
        <f>IF(グラフ用②[[#This Row],[eGFR判定]]&lt;&gt;"",グラフ用②[[#This Row],[eGFR判定]],グラフ用②[[#This Row],[尿検査判定]])</f>
        <v/>
      </c>
      <c r="AH55" s="1" t="str">
        <f>IF(グラフ用②[[#This Row],[最終判定①]]="","",IF(グラフ用②[[#This Row],[最終判定①]]=1,"第1期(腎症前期)",IF(グラフ用②[[#This Row],[最終判定①]]=2,"第2期(早期腎症期)",IF(グラフ用②[[#This Row],[最終判定①]]=3,"第3期(顕性腎症期)","第4期(腎不全期)"))))</f>
        <v/>
      </c>
      <c r="AX55">
        <v>45</v>
      </c>
      <c r="AY55" s="39" t="str">
        <f ca="1">IF(グラフ用③[[#This Row],[番号]]=COUNT(グラフ用①[年月日])+1,介入日[最終＋3年],グラフ用①[[#This Row],[年月日]])</f>
        <v/>
      </c>
      <c r="AZ55" t="str">
        <f ca="1">IF(グラフ用③[[#This Row],[年月日]]=介入日[最終＋3年],NA(),IF(グラフ用①[[#This Row],[年月日]]="","",IF(グラフ用①[[#This Row],[年月日]]&lt;=介入日[年月日合成],グラフ用①[[#This Row],[eGFR]],NA())))</f>
        <v/>
      </c>
      <c r="BA55" t="str">
        <f ca="1">IF(グラフ用③[[#This Row],[年月日]]=介入日[最終＋3年],NA(),IF(グラフ用①[[#This Row],[年月日]]="","",IF(グラフ用①[[#This Row],[年月日]]&gt;介入日[年月日合成],グラフ用①[[#This Row],[eGFR]],NA())))</f>
        <v/>
      </c>
      <c r="BB5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5">
        <v>45</v>
      </c>
      <c r="BJ55" s="39" t="str">
        <f>グラフ用①[[#This Row],[年月日]]</f>
        <v/>
      </c>
      <c r="BK55" t="str">
        <f>IF(介入前後計算[[#This Row],[年月日]]="","",IF(グラフ用①[[#This Row],[年月日]]&lt;=介入日[年月日合成],グラフ用①[[#This Row],[eGFR]],""))</f>
        <v/>
      </c>
      <c r="BL55" t="str">
        <f>IF(介入前後計算[[#This Row],[年月日]]="","",IF(グラフ用①[[#This Row],[年月日]]&gt;介入日[年月日合成],グラフ用①[[#This Row],[eGFR]],""))</f>
        <v/>
      </c>
      <c r="BM55" t="str">
        <f ca="1">IFERROR(介入前後計算[[#This Row],[年月日]]*前パラメーター[傾き]+前パラメーター[切片],"")</f>
        <v/>
      </c>
      <c r="BN55" t="str">
        <f ca="1">IFERROR(介入前後計算[[#This Row],[年月日]]*後パラメーター[傾き]+後パラメーター[切片],"")</f>
        <v/>
      </c>
      <c r="BO55" s="40" t="str">
        <f>IF(介入前後計算[[#This Row],[A_eGFR]]="","",-介入前後計算[[#This Row],[A_eGFR]]+介入前後計算[[#This Row],[A予測]])</f>
        <v/>
      </c>
      <c r="BP55" s="40" t="str">
        <f>IF(介入前後計算[[#This Row],[B_eGFR]]="","",-介入前後計算[[#This Row],[B_eGFR]]+介入前後計算[[#This Row],[B予測]])</f>
        <v/>
      </c>
      <c r="BQ55" s="39" t="str">
        <f>IF(介入前後計算[[#This Row],[年月日]]="","",IF(グラフ用①[[#This Row],[年月日]]&lt;=介入日[年月日合成],グラフ用①[年月日],""))</f>
        <v/>
      </c>
      <c r="BR55" s="39" t="str">
        <f>IF(介入前後計算[[#This Row],[年月日]]="","",IF(グラフ用①[[#This Row],[年月日]]&gt;介入日[年月日合成],グラフ用①[年月日],""))</f>
        <v/>
      </c>
    </row>
    <row r="56" spans="2:70" x14ac:dyDescent="0.45">
      <c r="B56" s="1">
        <v>46</v>
      </c>
      <c r="C56" s="1" t="str">
        <f>IF(OR(入力1[[#This Row],[元号]]="",入力1[[#This Row],[和暦年]]=""),"",入力1[[#This Row],[元号]]&amp;入力1[[#This Row],[和暦年]]&amp;"年")</f>
        <v/>
      </c>
      <c r="D56" s="1" t="str">
        <f>IF(暦調整[[#This Row],[元号和暦年]]&lt;&gt;"","",IF(入力1[[#This Row],[（西暦年）]]&lt;&gt;"",入力1[[#This Row],[（西暦年）]]&amp;"年",""))</f>
        <v/>
      </c>
      <c r="E56" s="1" t="str">
        <f>IF(AND(暦調整[[#This Row],[元号和暦年]]="",暦調整[[#This Row],[西暦年（再掲）]]=""),"",IF(暦調整[[#This Row],[元号和暦年]]&lt;&gt;"",暦調整[元号和暦年],暦調整[西暦年（再掲）]))</f>
        <v/>
      </c>
      <c r="F56" s="3" t="str">
        <f>IF(暦調整[[#This Row],[年]]="","",DATEVALUE(暦調整[[#This Row],[年]]&amp;IF(入力1[[#This Row],[月]]="","1月",入力1[[#This Row],[月]]&amp;"月")&amp;IF(入力1[[#This Row],[日]]="","1日",入力1[[#This Row],[日]]&amp;"日")))</f>
        <v/>
      </c>
      <c r="G56" s="27" t="str">
        <f>IF(入力1[[#This Row],[eGFR]]="","",入力1[eGFR])</f>
        <v/>
      </c>
      <c r="H56" s="27" t="str">
        <f>IF(入力1[[#This Row],[尿蛋白定性]]="","",入力1[尿蛋白定性])</f>
        <v/>
      </c>
      <c r="K56" s="1">
        <v>46</v>
      </c>
      <c r="L56" s="3" t="str">
        <f>IFERROR(SMALL(暦調整[年月日合成],上詰昇順①[[#This Row],[番号]]),"")</f>
        <v/>
      </c>
      <c r="M56" s="1" t="str">
        <f>IFERROR(VLOOKUP(上詰昇順①[[#This Row],[年月日]],暦調整[[年月日合成]:[尿定性（再掲）]],2,FALSE),"")</f>
        <v/>
      </c>
      <c r="N56" s="1" t="str">
        <f>IFERROR(VLOOKUP(上詰昇順①[[#This Row],[年月日]],暦調整[[年月日合成]:[尿定性（再掲）]],3,FALSE),"")</f>
        <v/>
      </c>
      <c r="Q56" s="1">
        <v>46</v>
      </c>
      <c r="R56" s="28" t="str">
        <f>IF(COUNTBLANK(暦調整[[#This Row],[eGFR（再掲）]:[尿定性（再掲）]])=0,暦調整[[#This Row],[年月日合成]],"")</f>
        <v/>
      </c>
      <c r="S56" s="28" t="str">
        <f>IFERROR(SMALL(上詰昇順②[判定可能年月日],上詰昇順②[[#This Row],[番号]]),"")</f>
        <v/>
      </c>
      <c r="T56" t="str">
        <f>IFERROR(VLOOKUP(上詰昇順②[[#This Row],[年月日]],暦調整[[年月日合成]:[尿定性（再掲）]],2,FALSE),"")</f>
        <v/>
      </c>
      <c r="U56" t="str">
        <f>IFERROR(VLOOKUP(上詰昇順②[[#This Row],[年月日]],暦調整[[年月日合成]:[尿定性（再掲）]],3,FALSE),"")</f>
        <v/>
      </c>
      <c r="X56" s="1">
        <v>46</v>
      </c>
      <c r="Y56" s="3" t="str">
        <f>上詰昇順①[年月日]</f>
        <v/>
      </c>
      <c r="Z56" s="1" t="str">
        <f>上詰昇順①[対応eGFR]</f>
        <v/>
      </c>
      <c r="AC56" s="1">
        <v>46</v>
      </c>
      <c r="AD56" s="3" t="str">
        <f>上詰昇順②[[#This Row],[年月日]]</f>
        <v/>
      </c>
      <c r="AE56" s="1" t="str">
        <f>IF(上詰昇順②[対応eGFR]&lt;30,4,"")</f>
        <v/>
      </c>
      <c r="AF56" s="1" t="str">
        <f>IF(上詰昇順②[対応尿定性]="-",1,IF(上詰昇順②[対応尿定性]="±",2,IF(上詰昇順②[対応尿定性]="","",3)))</f>
        <v/>
      </c>
      <c r="AG56" s="1" t="str">
        <f>IF(グラフ用②[[#This Row],[eGFR判定]]&lt;&gt;"",グラフ用②[[#This Row],[eGFR判定]],グラフ用②[[#This Row],[尿検査判定]])</f>
        <v/>
      </c>
      <c r="AH56" s="1" t="str">
        <f>IF(グラフ用②[[#This Row],[最終判定①]]="","",IF(グラフ用②[[#This Row],[最終判定①]]=1,"第1期(腎症前期)",IF(グラフ用②[[#This Row],[最終判定①]]=2,"第2期(早期腎症期)",IF(グラフ用②[[#This Row],[最終判定①]]=3,"第3期(顕性腎症期)","第4期(腎不全期)"))))</f>
        <v/>
      </c>
      <c r="AX56">
        <v>46</v>
      </c>
      <c r="AY56" s="39" t="str">
        <f ca="1">IF(グラフ用③[[#This Row],[番号]]=COUNT(グラフ用①[年月日])+1,介入日[最終＋3年],グラフ用①[[#This Row],[年月日]])</f>
        <v/>
      </c>
      <c r="AZ56" t="str">
        <f ca="1">IF(グラフ用③[[#This Row],[年月日]]=介入日[最終＋3年],NA(),IF(グラフ用①[[#This Row],[年月日]]="","",IF(グラフ用①[[#This Row],[年月日]]&lt;=介入日[年月日合成],グラフ用①[[#This Row],[eGFR]],NA())))</f>
        <v/>
      </c>
      <c r="BA56" t="str">
        <f ca="1">IF(グラフ用③[[#This Row],[年月日]]=介入日[最終＋3年],NA(),IF(グラフ用①[[#This Row],[年月日]]="","",IF(グラフ用①[[#This Row],[年月日]]&gt;介入日[年月日合成],グラフ用①[[#This Row],[eGFR]],NA())))</f>
        <v/>
      </c>
      <c r="BB5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6">
        <v>46</v>
      </c>
      <c r="BJ56" s="39" t="str">
        <f>グラフ用①[[#This Row],[年月日]]</f>
        <v/>
      </c>
      <c r="BK56" t="str">
        <f>IF(介入前後計算[[#This Row],[年月日]]="","",IF(グラフ用①[[#This Row],[年月日]]&lt;=介入日[年月日合成],グラフ用①[[#This Row],[eGFR]],""))</f>
        <v/>
      </c>
      <c r="BL56" t="str">
        <f>IF(介入前後計算[[#This Row],[年月日]]="","",IF(グラフ用①[[#This Row],[年月日]]&gt;介入日[年月日合成],グラフ用①[[#This Row],[eGFR]],""))</f>
        <v/>
      </c>
      <c r="BM56" t="str">
        <f ca="1">IFERROR(介入前後計算[[#This Row],[年月日]]*前パラメーター[傾き]+前パラメーター[切片],"")</f>
        <v/>
      </c>
      <c r="BN56" t="str">
        <f ca="1">IFERROR(介入前後計算[[#This Row],[年月日]]*後パラメーター[傾き]+後パラメーター[切片],"")</f>
        <v/>
      </c>
      <c r="BO56" s="40" t="str">
        <f>IF(介入前後計算[[#This Row],[A_eGFR]]="","",-介入前後計算[[#This Row],[A_eGFR]]+介入前後計算[[#This Row],[A予測]])</f>
        <v/>
      </c>
      <c r="BP56" s="40" t="str">
        <f>IF(介入前後計算[[#This Row],[B_eGFR]]="","",-介入前後計算[[#This Row],[B_eGFR]]+介入前後計算[[#This Row],[B予測]])</f>
        <v/>
      </c>
      <c r="BQ56" s="39" t="str">
        <f>IF(介入前後計算[[#This Row],[年月日]]="","",IF(グラフ用①[[#This Row],[年月日]]&lt;=介入日[年月日合成],グラフ用①[年月日],""))</f>
        <v/>
      </c>
      <c r="BR56" s="39" t="str">
        <f>IF(介入前後計算[[#This Row],[年月日]]="","",IF(グラフ用①[[#This Row],[年月日]]&gt;介入日[年月日合成],グラフ用①[年月日],""))</f>
        <v/>
      </c>
    </row>
    <row r="57" spans="2:70" x14ac:dyDescent="0.45">
      <c r="B57" s="1">
        <v>47</v>
      </c>
      <c r="C57" s="1" t="str">
        <f>IF(OR(入力1[[#This Row],[元号]]="",入力1[[#This Row],[和暦年]]=""),"",入力1[[#This Row],[元号]]&amp;入力1[[#This Row],[和暦年]]&amp;"年")</f>
        <v/>
      </c>
      <c r="D57" s="1" t="str">
        <f>IF(暦調整[[#This Row],[元号和暦年]]&lt;&gt;"","",IF(入力1[[#This Row],[（西暦年）]]&lt;&gt;"",入力1[[#This Row],[（西暦年）]]&amp;"年",""))</f>
        <v/>
      </c>
      <c r="E57" s="1" t="str">
        <f>IF(AND(暦調整[[#This Row],[元号和暦年]]="",暦調整[[#This Row],[西暦年（再掲）]]=""),"",IF(暦調整[[#This Row],[元号和暦年]]&lt;&gt;"",暦調整[元号和暦年],暦調整[西暦年（再掲）]))</f>
        <v/>
      </c>
      <c r="F57" s="3" t="str">
        <f>IF(暦調整[[#This Row],[年]]="","",DATEVALUE(暦調整[[#This Row],[年]]&amp;IF(入力1[[#This Row],[月]]="","1月",入力1[[#This Row],[月]]&amp;"月")&amp;IF(入力1[[#This Row],[日]]="","1日",入力1[[#This Row],[日]]&amp;"日")))</f>
        <v/>
      </c>
      <c r="G57" s="27" t="str">
        <f>IF(入力1[[#This Row],[eGFR]]="","",入力1[eGFR])</f>
        <v/>
      </c>
      <c r="H57" s="27" t="str">
        <f>IF(入力1[[#This Row],[尿蛋白定性]]="","",入力1[尿蛋白定性])</f>
        <v/>
      </c>
      <c r="K57" s="1">
        <v>47</v>
      </c>
      <c r="L57" s="3" t="str">
        <f>IFERROR(SMALL(暦調整[年月日合成],上詰昇順①[[#This Row],[番号]]),"")</f>
        <v/>
      </c>
      <c r="M57" s="1" t="str">
        <f>IFERROR(VLOOKUP(上詰昇順①[[#This Row],[年月日]],暦調整[[年月日合成]:[尿定性（再掲）]],2,FALSE),"")</f>
        <v/>
      </c>
      <c r="N57" s="1" t="str">
        <f>IFERROR(VLOOKUP(上詰昇順①[[#This Row],[年月日]],暦調整[[年月日合成]:[尿定性（再掲）]],3,FALSE),"")</f>
        <v/>
      </c>
      <c r="Q57" s="1">
        <v>47</v>
      </c>
      <c r="R57" s="28" t="str">
        <f>IF(COUNTBLANK(暦調整[[#This Row],[eGFR（再掲）]:[尿定性（再掲）]])=0,暦調整[[#This Row],[年月日合成]],"")</f>
        <v/>
      </c>
      <c r="S57" s="28" t="str">
        <f>IFERROR(SMALL(上詰昇順②[判定可能年月日],上詰昇順②[[#This Row],[番号]]),"")</f>
        <v/>
      </c>
      <c r="T57" t="str">
        <f>IFERROR(VLOOKUP(上詰昇順②[[#This Row],[年月日]],暦調整[[年月日合成]:[尿定性（再掲）]],2,FALSE),"")</f>
        <v/>
      </c>
      <c r="U57" t="str">
        <f>IFERROR(VLOOKUP(上詰昇順②[[#This Row],[年月日]],暦調整[[年月日合成]:[尿定性（再掲）]],3,FALSE),"")</f>
        <v/>
      </c>
      <c r="X57" s="1">
        <v>47</v>
      </c>
      <c r="Y57" s="3" t="str">
        <f>上詰昇順①[年月日]</f>
        <v/>
      </c>
      <c r="Z57" s="1" t="str">
        <f>上詰昇順①[対応eGFR]</f>
        <v/>
      </c>
      <c r="AC57" s="1">
        <v>47</v>
      </c>
      <c r="AD57" s="3" t="str">
        <f>上詰昇順②[[#This Row],[年月日]]</f>
        <v/>
      </c>
      <c r="AE57" s="1" t="str">
        <f>IF(上詰昇順②[対応eGFR]&lt;30,4,"")</f>
        <v/>
      </c>
      <c r="AF57" s="1" t="str">
        <f>IF(上詰昇順②[対応尿定性]="-",1,IF(上詰昇順②[対応尿定性]="±",2,IF(上詰昇順②[対応尿定性]="","",3)))</f>
        <v/>
      </c>
      <c r="AG57" s="1" t="str">
        <f>IF(グラフ用②[[#This Row],[eGFR判定]]&lt;&gt;"",グラフ用②[[#This Row],[eGFR判定]],グラフ用②[[#This Row],[尿検査判定]])</f>
        <v/>
      </c>
      <c r="AH57" s="1" t="str">
        <f>IF(グラフ用②[[#This Row],[最終判定①]]="","",IF(グラフ用②[[#This Row],[最終判定①]]=1,"第1期(腎症前期)",IF(グラフ用②[[#This Row],[最終判定①]]=2,"第2期(早期腎症期)",IF(グラフ用②[[#This Row],[最終判定①]]=3,"第3期(顕性腎症期)","第4期(腎不全期)"))))</f>
        <v/>
      </c>
      <c r="AX57">
        <v>47</v>
      </c>
      <c r="AY57" s="39" t="str">
        <f ca="1">IF(グラフ用③[[#This Row],[番号]]=COUNT(グラフ用①[年月日])+1,介入日[最終＋3年],グラフ用①[[#This Row],[年月日]])</f>
        <v/>
      </c>
      <c r="AZ57" t="str">
        <f ca="1">IF(グラフ用③[[#This Row],[年月日]]=介入日[最終＋3年],NA(),IF(グラフ用①[[#This Row],[年月日]]="","",IF(グラフ用①[[#This Row],[年月日]]&lt;=介入日[年月日合成],グラフ用①[[#This Row],[eGFR]],NA())))</f>
        <v/>
      </c>
      <c r="BA57" t="str">
        <f ca="1">IF(グラフ用③[[#This Row],[年月日]]=介入日[最終＋3年],NA(),IF(グラフ用①[[#This Row],[年月日]]="","",IF(グラフ用①[[#This Row],[年月日]]&gt;介入日[年月日合成],グラフ用①[[#This Row],[eGFR]],NA())))</f>
        <v/>
      </c>
      <c r="BB5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7">
        <v>47</v>
      </c>
      <c r="BJ57" s="39" t="str">
        <f>グラフ用①[[#This Row],[年月日]]</f>
        <v/>
      </c>
      <c r="BK57" t="str">
        <f>IF(介入前後計算[[#This Row],[年月日]]="","",IF(グラフ用①[[#This Row],[年月日]]&lt;=介入日[年月日合成],グラフ用①[[#This Row],[eGFR]],""))</f>
        <v/>
      </c>
      <c r="BL57" t="str">
        <f>IF(介入前後計算[[#This Row],[年月日]]="","",IF(グラフ用①[[#This Row],[年月日]]&gt;介入日[年月日合成],グラフ用①[[#This Row],[eGFR]],""))</f>
        <v/>
      </c>
      <c r="BM57" t="str">
        <f ca="1">IFERROR(介入前後計算[[#This Row],[年月日]]*前パラメーター[傾き]+前パラメーター[切片],"")</f>
        <v/>
      </c>
      <c r="BN57" t="str">
        <f ca="1">IFERROR(介入前後計算[[#This Row],[年月日]]*後パラメーター[傾き]+後パラメーター[切片],"")</f>
        <v/>
      </c>
      <c r="BO57" s="40" t="str">
        <f>IF(介入前後計算[[#This Row],[A_eGFR]]="","",-介入前後計算[[#This Row],[A_eGFR]]+介入前後計算[[#This Row],[A予測]])</f>
        <v/>
      </c>
      <c r="BP57" s="40" t="str">
        <f>IF(介入前後計算[[#This Row],[B_eGFR]]="","",-介入前後計算[[#This Row],[B_eGFR]]+介入前後計算[[#This Row],[B予測]])</f>
        <v/>
      </c>
      <c r="BQ57" s="39" t="str">
        <f>IF(介入前後計算[[#This Row],[年月日]]="","",IF(グラフ用①[[#This Row],[年月日]]&lt;=介入日[年月日合成],グラフ用①[年月日],""))</f>
        <v/>
      </c>
      <c r="BR57" s="39" t="str">
        <f>IF(介入前後計算[[#This Row],[年月日]]="","",IF(グラフ用①[[#This Row],[年月日]]&gt;介入日[年月日合成],グラフ用①[年月日],""))</f>
        <v/>
      </c>
    </row>
    <row r="58" spans="2:70" x14ac:dyDescent="0.45">
      <c r="B58" s="1">
        <v>48</v>
      </c>
      <c r="C58" s="1" t="str">
        <f>IF(OR(入力1[[#This Row],[元号]]="",入力1[[#This Row],[和暦年]]=""),"",入力1[[#This Row],[元号]]&amp;入力1[[#This Row],[和暦年]]&amp;"年")</f>
        <v/>
      </c>
      <c r="D58" s="1" t="str">
        <f>IF(暦調整[[#This Row],[元号和暦年]]&lt;&gt;"","",IF(入力1[[#This Row],[（西暦年）]]&lt;&gt;"",入力1[[#This Row],[（西暦年）]]&amp;"年",""))</f>
        <v/>
      </c>
      <c r="E58" s="1" t="str">
        <f>IF(AND(暦調整[[#This Row],[元号和暦年]]="",暦調整[[#This Row],[西暦年（再掲）]]=""),"",IF(暦調整[[#This Row],[元号和暦年]]&lt;&gt;"",暦調整[元号和暦年],暦調整[西暦年（再掲）]))</f>
        <v/>
      </c>
      <c r="F58" s="3" t="str">
        <f>IF(暦調整[[#This Row],[年]]="","",DATEVALUE(暦調整[[#This Row],[年]]&amp;IF(入力1[[#This Row],[月]]="","1月",入力1[[#This Row],[月]]&amp;"月")&amp;IF(入力1[[#This Row],[日]]="","1日",入力1[[#This Row],[日]]&amp;"日")))</f>
        <v/>
      </c>
      <c r="G58" s="27" t="str">
        <f>IF(入力1[[#This Row],[eGFR]]="","",入力1[eGFR])</f>
        <v/>
      </c>
      <c r="H58" s="27" t="str">
        <f>IF(入力1[[#This Row],[尿蛋白定性]]="","",入力1[尿蛋白定性])</f>
        <v/>
      </c>
      <c r="K58" s="1">
        <v>48</v>
      </c>
      <c r="L58" s="3" t="str">
        <f>IFERROR(SMALL(暦調整[年月日合成],上詰昇順①[[#This Row],[番号]]),"")</f>
        <v/>
      </c>
      <c r="M58" s="1" t="str">
        <f>IFERROR(VLOOKUP(上詰昇順①[[#This Row],[年月日]],暦調整[[年月日合成]:[尿定性（再掲）]],2,FALSE),"")</f>
        <v/>
      </c>
      <c r="N58" s="1" t="str">
        <f>IFERROR(VLOOKUP(上詰昇順①[[#This Row],[年月日]],暦調整[[年月日合成]:[尿定性（再掲）]],3,FALSE),"")</f>
        <v/>
      </c>
      <c r="Q58" s="1">
        <v>48</v>
      </c>
      <c r="R58" s="28" t="str">
        <f>IF(COUNTBLANK(暦調整[[#This Row],[eGFR（再掲）]:[尿定性（再掲）]])=0,暦調整[[#This Row],[年月日合成]],"")</f>
        <v/>
      </c>
      <c r="S58" s="28" t="str">
        <f>IFERROR(SMALL(上詰昇順②[判定可能年月日],上詰昇順②[[#This Row],[番号]]),"")</f>
        <v/>
      </c>
      <c r="T58" t="str">
        <f>IFERROR(VLOOKUP(上詰昇順②[[#This Row],[年月日]],暦調整[[年月日合成]:[尿定性（再掲）]],2,FALSE),"")</f>
        <v/>
      </c>
      <c r="U58" t="str">
        <f>IFERROR(VLOOKUP(上詰昇順②[[#This Row],[年月日]],暦調整[[年月日合成]:[尿定性（再掲）]],3,FALSE),"")</f>
        <v/>
      </c>
      <c r="X58" s="1">
        <v>48</v>
      </c>
      <c r="Y58" s="3" t="str">
        <f>上詰昇順①[年月日]</f>
        <v/>
      </c>
      <c r="Z58" s="1" t="str">
        <f>上詰昇順①[対応eGFR]</f>
        <v/>
      </c>
      <c r="AC58" s="1">
        <v>48</v>
      </c>
      <c r="AD58" s="3" t="str">
        <f>上詰昇順②[[#This Row],[年月日]]</f>
        <v/>
      </c>
      <c r="AE58" s="1" t="str">
        <f>IF(上詰昇順②[対応eGFR]&lt;30,4,"")</f>
        <v/>
      </c>
      <c r="AF58" s="1" t="str">
        <f>IF(上詰昇順②[対応尿定性]="-",1,IF(上詰昇順②[対応尿定性]="±",2,IF(上詰昇順②[対応尿定性]="","",3)))</f>
        <v/>
      </c>
      <c r="AG58" s="1" t="str">
        <f>IF(グラフ用②[[#This Row],[eGFR判定]]&lt;&gt;"",グラフ用②[[#This Row],[eGFR判定]],グラフ用②[[#This Row],[尿検査判定]])</f>
        <v/>
      </c>
      <c r="AH58" s="1" t="str">
        <f>IF(グラフ用②[[#This Row],[最終判定①]]="","",IF(グラフ用②[[#This Row],[最終判定①]]=1,"第1期(腎症前期)",IF(グラフ用②[[#This Row],[最終判定①]]=2,"第2期(早期腎症期)",IF(グラフ用②[[#This Row],[最終判定①]]=3,"第3期(顕性腎症期)","第4期(腎不全期)"))))</f>
        <v/>
      </c>
      <c r="AX58">
        <v>48</v>
      </c>
      <c r="AY58" s="39" t="str">
        <f ca="1">IF(グラフ用③[[#This Row],[番号]]=COUNT(グラフ用①[年月日])+1,介入日[最終＋3年],グラフ用①[[#This Row],[年月日]])</f>
        <v/>
      </c>
      <c r="AZ58" t="str">
        <f ca="1">IF(グラフ用③[[#This Row],[年月日]]=介入日[最終＋3年],NA(),IF(グラフ用①[[#This Row],[年月日]]="","",IF(グラフ用①[[#This Row],[年月日]]&lt;=介入日[年月日合成],グラフ用①[[#This Row],[eGFR]],NA())))</f>
        <v/>
      </c>
      <c r="BA58" t="str">
        <f ca="1">IF(グラフ用③[[#This Row],[年月日]]=介入日[最終＋3年],NA(),IF(グラフ用①[[#This Row],[年月日]]="","",IF(グラフ用①[[#This Row],[年月日]]&gt;介入日[年月日合成],グラフ用①[[#This Row],[eGFR]],NA())))</f>
        <v/>
      </c>
      <c r="BB5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8">
        <v>48</v>
      </c>
      <c r="BJ58" s="39" t="str">
        <f>グラフ用①[[#This Row],[年月日]]</f>
        <v/>
      </c>
      <c r="BK58" t="str">
        <f>IF(介入前後計算[[#This Row],[年月日]]="","",IF(グラフ用①[[#This Row],[年月日]]&lt;=介入日[年月日合成],グラフ用①[[#This Row],[eGFR]],""))</f>
        <v/>
      </c>
      <c r="BL58" t="str">
        <f>IF(介入前後計算[[#This Row],[年月日]]="","",IF(グラフ用①[[#This Row],[年月日]]&gt;介入日[年月日合成],グラフ用①[[#This Row],[eGFR]],""))</f>
        <v/>
      </c>
      <c r="BM58" t="str">
        <f ca="1">IFERROR(介入前後計算[[#This Row],[年月日]]*前パラメーター[傾き]+前パラメーター[切片],"")</f>
        <v/>
      </c>
      <c r="BN58" t="str">
        <f ca="1">IFERROR(介入前後計算[[#This Row],[年月日]]*後パラメーター[傾き]+後パラメーター[切片],"")</f>
        <v/>
      </c>
      <c r="BO58" s="40" t="str">
        <f>IF(介入前後計算[[#This Row],[A_eGFR]]="","",-介入前後計算[[#This Row],[A_eGFR]]+介入前後計算[[#This Row],[A予測]])</f>
        <v/>
      </c>
      <c r="BP58" s="40" t="str">
        <f>IF(介入前後計算[[#This Row],[B_eGFR]]="","",-介入前後計算[[#This Row],[B_eGFR]]+介入前後計算[[#This Row],[B予測]])</f>
        <v/>
      </c>
      <c r="BQ58" s="39" t="str">
        <f>IF(介入前後計算[[#This Row],[年月日]]="","",IF(グラフ用①[[#This Row],[年月日]]&lt;=介入日[年月日合成],グラフ用①[年月日],""))</f>
        <v/>
      </c>
      <c r="BR58" s="39" t="str">
        <f>IF(介入前後計算[[#This Row],[年月日]]="","",IF(グラフ用①[[#This Row],[年月日]]&gt;介入日[年月日合成],グラフ用①[年月日],""))</f>
        <v/>
      </c>
    </row>
    <row r="59" spans="2:70" x14ac:dyDescent="0.45">
      <c r="B59" s="1">
        <v>49</v>
      </c>
      <c r="C59" s="1" t="str">
        <f>IF(OR(入力1[[#This Row],[元号]]="",入力1[[#This Row],[和暦年]]=""),"",入力1[[#This Row],[元号]]&amp;入力1[[#This Row],[和暦年]]&amp;"年")</f>
        <v/>
      </c>
      <c r="D59" s="1" t="str">
        <f>IF(暦調整[[#This Row],[元号和暦年]]&lt;&gt;"","",IF(入力1[[#This Row],[（西暦年）]]&lt;&gt;"",入力1[[#This Row],[（西暦年）]]&amp;"年",""))</f>
        <v/>
      </c>
      <c r="E59" s="1" t="str">
        <f>IF(AND(暦調整[[#This Row],[元号和暦年]]="",暦調整[[#This Row],[西暦年（再掲）]]=""),"",IF(暦調整[[#This Row],[元号和暦年]]&lt;&gt;"",暦調整[元号和暦年],暦調整[西暦年（再掲）]))</f>
        <v/>
      </c>
      <c r="F59" s="3" t="str">
        <f>IF(暦調整[[#This Row],[年]]="","",DATEVALUE(暦調整[[#This Row],[年]]&amp;IF(入力1[[#This Row],[月]]="","1月",入力1[[#This Row],[月]]&amp;"月")&amp;IF(入力1[[#This Row],[日]]="","1日",入力1[[#This Row],[日]]&amp;"日")))</f>
        <v/>
      </c>
      <c r="G59" s="27" t="str">
        <f>IF(入力1[[#This Row],[eGFR]]="","",入力1[eGFR])</f>
        <v/>
      </c>
      <c r="H59" s="27" t="str">
        <f>IF(入力1[[#This Row],[尿蛋白定性]]="","",入力1[尿蛋白定性])</f>
        <v/>
      </c>
      <c r="K59" s="1">
        <v>49</v>
      </c>
      <c r="L59" s="3" t="str">
        <f>IFERROR(SMALL(暦調整[年月日合成],上詰昇順①[[#This Row],[番号]]),"")</f>
        <v/>
      </c>
      <c r="M59" s="1" t="str">
        <f>IFERROR(VLOOKUP(上詰昇順①[[#This Row],[年月日]],暦調整[[年月日合成]:[尿定性（再掲）]],2,FALSE),"")</f>
        <v/>
      </c>
      <c r="N59" s="1" t="str">
        <f>IFERROR(VLOOKUP(上詰昇順①[[#This Row],[年月日]],暦調整[[年月日合成]:[尿定性（再掲）]],3,FALSE),"")</f>
        <v/>
      </c>
      <c r="Q59" s="1">
        <v>49</v>
      </c>
      <c r="R59" s="28" t="str">
        <f>IF(COUNTBLANK(暦調整[[#This Row],[eGFR（再掲）]:[尿定性（再掲）]])=0,暦調整[[#This Row],[年月日合成]],"")</f>
        <v/>
      </c>
      <c r="S59" s="28" t="str">
        <f>IFERROR(SMALL(上詰昇順②[判定可能年月日],上詰昇順②[[#This Row],[番号]]),"")</f>
        <v/>
      </c>
      <c r="T59" t="str">
        <f>IFERROR(VLOOKUP(上詰昇順②[[#This Row],[年月日]],暦調整[[年月日合成]:[尿定性（再掲）]],2,FALSE),"")</f>
        <v/>
      </c>
      <c r="U59" t="str">
        <f>IFERROR(VLOOKUP(上詰昇順②[[#This Row],[年月日]],暦調整[[年月日合成]:[尿定性（再掲）]],3,FALSE),"")</f>
        <v/>
      </c>
      <c r="X59" s="1">
        <v>49</v>
      </c>
      <c r="Y59" s="3" t="str">
        <f>上詰昇順①[年月日]</f>
        <v/>
      </c>
      <c r="Z59" s="1" t="str">
        <f>上詰昇順①[対応eGFR]</f>
        <v/>
      </c>
      <c r="AC59" s="1">
        <v>49</v>
      </c>
      <c r="AD59" s="3" t="str">
        <f>上詰昇順②[[#This Row],[年月日]]</f>
        <v/>
      </c>
      <c r="AE59" s="1" t="str">
        <f>IF(上詰昇順②[対応eGFR]&lt;30,4,"")</f>
        <v/>
      </c>
      <c r="AF59" s="1" t="str">
        <f>IF(上詰昇順②[対応尿定性]="-",1,IF(上詰昇順②[対応尿定性]="±",2,IF(上詰昇順②[対応尿定性]="","",3)))</f>
        <v/>
      </c>
      <c r="AG59" s="1" t="str">
        <f>IF(グラフ用②[[#This Row],[eGFR判定]]&lt;&gt;"",グラフ用②[[#This Row],[eGFR判定]],グラフ用②[[#This Row],[尿検査判定]])</f>
        <v/>
      </c>
      <c r="AH59" s="1" t="str">
        <f>IF(グラフ用②[[#This Row],[最終判定①]]="","",IF(グラフ用②[[#This Row],[最終判定①]]=1,"第1期(腎症前期)",IF(グラフ用②[[#This Row],[最終判定①]]=2,"第2期(早期腎症期)",IF(グラフ用②[[#This Row],[最終判定①]]=3,"第3期(顕性腎症期)","第4期(腎不全期)"))))</f>
        <v/>
      </c>
      <c r="AX59">
        <v>49</v>
      </c>
      <c r="AY59" s="39" t="str">
        <f ca="1">IF(グラフ用③[[#This Row],[番号]]=COUNT(グラフ用①[年月日])+1,介入日[最終＋3年],グラフ用①[[#This Row],[年月日]])</f>
        <v/>
      </c>
      <c r="AZ59" t="str">
        <f ca="1">IF(グラフ用③[[#This Row],[年月日]]=介入日[最終＋3年],NA(),IF(グラフ用①[[#This Row],[年月日]]="","",IF(グラフ用①[[#This Row],[年月日]]&lt;=介入日[年月日合成],グラフ用①[[#This Row],[eGFR]],NA())))</f>
        <v/>
      </c>
      <c r="BA59" t="str">
        <f ca="1">IF(グラフ用③[[#This Row],[年月日]]=介入日[最終＋3年],NA(),IF(グラフ用①[[#This Row],[年月日]]="","",IF(グラフ用①[[#This Row],[年月日]]&gt;介入日[年月日合成],グラフ用①[[#This Row],[eGFR]],NA())))</f>
        <v/>
      </c>
      <c r="BB5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5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5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5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59">
        <v>49</v>
      </c>
      <c r="BJ59" s="39" t="str">
        <f>グラフ用①[[#This Row],[年月日]]</f>
        <v/>
      </c>
      <c r="BK59" t="str">
        <f>IF(介入前後計算[[#This Row],[年月日]]="","",IF(グラフ用①[[#This Row],[年月日]]&lt;=介入日[年月日合成],グラフ用①[[#This Row],[eGFR]],""))</f>
        <v/>
      </c>
      <c r="BL59" t="str">
        <f>IF(介入前後計算[[#This Row],[年月日]]="","",IF(グラフ用①[[#This Row],[年月日]]&gt;介入日[年月日合成],グラフ用①[[#This Row],[eGFR]],""))</f>
        <v/>
      </c>
      <c r="BM59" t="str">
        <f ca="1">IFERROR(介入前後計算[[#This Row],[年月日]]*前パラメーター[傾き]+前パラメーター[切片],"")</f>
        <v/>
      </c>
      <c r="BN59" t="str">
        <f ca="1">IFERROR(介入前後計算[[#This Row],[年月日]]*後パラメーター[傾き]+後パラメーター[切片],"")</f>
        <v/>
      </c>
      <c r="BO59" s="40" t="str">
        <f>IF(介入前後計算[[#This Row],[A_eGFR]]="","",-介入前後計算[[#This Row],[A_eGFR]]+介入前後計算[[#This Row],[A予測]])</f>
        <v/>
      </c>
      <c r="BP59" s="40" t="str">
        <f>IF(介入前後計算[[#This Row],[B_eGFR]]="","",-介入前後計算[[#This Row],[B_eGFR]]+介入前後計算[[#This Row],[B予測]])</f>
        <v/>
      </c>
      <c r="BQ59" s="39" t="str">
        <f>IF(介入前後計算[[#This Row],[年月日]]="","",IF(グラフ用①[[#This Row],[年月日]]&lt;=介入日[年月日合成],グラフ用①[年月日],""))</f>
        <v/>
      </c>
      <c r="BR59" s="39" t="str">
        <f>IF(介入前後計算[[#This Row],[年月日]]="","",IF(グラフ用①[[#This Row],[年月日]]&gt;介入日[年月日合成],グラフ用①[年月日],""))</f>
        <v/>
      </c>
    </row>
    <row r="60" spans="2:70" x14ac:dyDescent="0.45">
      <c r="B60" s="1">
        <v>50</v>
      </c>
      <c r="C60" s="1" t="str">
        <f>IF(OR(入力1[[#This Row],[元号]]="",入力1[[#This Row],[和暦年]]=""),"",入力1[[#This Row],[元号]]&amp;入力1[[#This Row],[和暦年]]&amp;"年")</f>
        <v/>
      </c>
      <c r="D60" s="1" t="str">
        <f>IF(暦調整[[#This Row],[元号和暦年]]&lt;&gt;"","",IF(入力1[[#This Row],[（西暦年）]]&lt;&gt;"",入力1[[#This Row],[（西暦年）]]&amp;"年",""))</f>
        <v/>
      </c>
      <c r="E60" s="1" t="str">
        <f>IF(AND(暦調整[[#This Row],[元号和暦年]]="",暦調整[[#This Row],[西暦年（再掲）]]=""),"",IF(暦調整[[#This Row],[元号和暦年]]&lt;&gt;"",暦調整[元号和暦年],暦調整[西暦年（再掲）]))</f>
        <v/>
      </c>
      <c r="F60" s="3" t="str">
        <f>IF(暦調整[[#This Row],[年]]="","",DATEVALUE(暦調整[[#This Row],[年]]&amp;IF(入力1[[#This Row],[月]]="","1月",入力1[[#This Row],[月]]&amp;"月")&amp;IF(入力1[[#This Row],[日]]="","1日",入力1[[#This Row],[日]]&amp;"日")))</f>
        <v/>
      </c>
      <c r="G60" s="27" t="str">
        <f>IF(入力1[[#This Row],[eGFR]]="","",入力1[eGFR])</f>
        <v/>
      </c>
      <c r="H60" s="27" t="str">
        <f>IF(入力1[[#This Row],[尿蛋白定性]]="","",入力1[尿蛋白定性])</f>
        <v/>
      </c>
      <c r="K60" s="1">
        <v>50</v>
      </c>
      <c r="L60" s="3" t="str">
        <f>IFERROR(SMALL(暦調整[年月日合成],上詰昇順①[[#This Row],[番号]]),"")</f>
        <v/>
      </c>
      <c r="M60" s="1" t="str">
        <f>IFERROR(VLOOKUP(上詰昇順①[[#This Row],[年月日]],暦調整[[年月日合成]:[尿定性（再掲）]],2,FALSE),"")</f>
        <v/>
      </c>
      <c r="N60" s="1" t="str">
        <f>IFERROR(VLOOKUP(上詰昇順①[[#This Row],[年月日]],暦調整[[年月日合成]:[尿定性（再掲）]],3,FALSE),"")</f>
        <v/>
      </c>
      <c r="Q60" s="1">
        <v>50</v>
      </c>
      <c r="R60" s="28" t="str">
        <f>IF(COUNTBLANK(暦調整[[#This Row],[eGFR（再掲）]:[尿定性（再掲）]])=0,暦調整[[#This Row],[年月日合成]],"")</f>
        <v/>
      </c>
      <c r="S60" s="28" t="str">
        <f>IFERROR(SMALL(上詰昇順②[判定可能年月日],上詰昇順②[[#This Row],[番号]]),"")</f>
        <v/>
      </c>
      <c r="T60" t="str">
        <f>IFERROR(VLOOKUP(上詰昇順②[[#This Row],[年月日]],暦調整[[年月日合成]:[尿定性（再掲）]],2,FALSE),"")</f>
        <v/>
      </c>
      <c r="U60" t="str">
        <f>IFERROR(VLOOKUP(上詰昇順②[[#This Row],[年月日]],暦調整[[年月日合成]:[尿定性（再掲）]],3,FALSE),"")</f>
        <v/>
      </c>
      <c r="X60" s="1">
        <v>50</v>
      </c>
      <c r="Y60" s="3" t="str">
        <f>上詰昇順①[年月日]</f>
        <v/>
      </c>
      <c r="Z60" s="1" t="str">
        <f>上詰昇順①[対応eGFR]</f>
        <v/>
      </c>
      <c r="AC60" s="1">
        <v>50</v>
      </c>
      <c r="AD60" s="3" t="str">
        <f>上詰昇順②[[#This Row],[年月日]]</f>
        <v/>
      </c>
      <c r="AE60" s="1" t="str">
        <f>IF(上詰昇順②[対応eGFR]&lt;30,4,"")</f>
        <v/>
      </c>
      <c r="AF60" s="1" t="str">
        <f>IF(上詰昇順②[対応尿定性]="-",1,IF(上詰昇順②[対応尿定性]="±",2,IF(上詰昇順②[対応尿定性]="","",3)))</f>
        <v/>
      </c>
      <c r="AG60" s="1" t="str">
        <f>IF(グラフ用②[[#This Row],[eGFR判定]]&lt;&gt;"",グラフ用②[[#This Row],[eGFR判定]],グラフ用②[[#This Row],[尿検査判定]])</f>
        <v/>
      </c>
      <c r="AH60" s="1" t="str">
        <f>IF(グラフ用②[[#This Row],[最終判定①]]="","",IF(グラフ用②[[#This Row],[最終判定①]]=1,"第1期(腎症前期)",IF(グラフ用②[[#This Row],[最終判定①]]=2,"第2期(早期腎症期)",IF(グラフ用②[[#This Row],[最終判定①]]=3,"第3期(顕性腎症期)","第4期(腎不全期)"))))</f>
        <v/>
      </c>
      <c r="AX60">
        <v>50</v>
      </c>
      <c r="AY60" s="39" t="str">
        <f ca="1">IF(グラフ用③[[#This Row],[番号]]=COUNT(グラフ用①[年月日])+1,介入日[最終＋3年],グラフ用①[[#This Row],[年月日]])</f>
        <v/>
      </c>
      <c r="AZ60" t="str">
        <f ca="1">IF(グラフ用③[[#This Row],[年月日]]=介入日[最終＋3年],NA(),IF(グラフ用①[[#This Row],[年月日]]="","",IF(グラフ用①[[#This Row],[年月日]]&lt;=介入日[年月日合成],グラフ用①[[#This Row],[eGFR]],NA())))</f>
        <v/>
      </c>
      <c r="BA60" t="str">
        <f ca="1">IF(グラフ用③[[#This Row],[年月日]]=介入日[最終＋3年],NA(),IF(グラフ用①[[#This Row],[年月日]]="","",IF(グラフ用①[[#This Row],[年月日]]&gt;介入日[年月日合成],グラフ用①[[#This Row],[eGFR]],NA())))</f>
        <v/>
      </c>
      <c r="BB6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0">
        <v>50</v>
      </c>
      <c r="BJ60" s="39" t="str">
        <f>グラフ用①[[#This Row],[年月日]]</f>
        <v/>
      </c>
      <c r="BK60" t="str">
        <f>IF(介入前後計算[[#This Row],[年月日]]="","",IF(グラフ用①[[#This Row],[年月日]]&lt;=介入日[年月日合成],グラフ用①[[#This Row],[eGFR]],""))</f>
        <v/>
      </c>
      <c r="BL60" t="str">
        <f>IF(介入前後計算[[#This Row],[年月日]]="","",IF(グラフ用①[[#This Row],[年月日]]&gt;介入日[年月日合成],グラフ用①[[#This Row],[eGFR]],""))</f>
        <v/>
      </c>
      <c r="BM60" t="str">
        <f ca="1">IFERROR(介入前後計算[[#This Row],[年月日]]*前パラメーター[傾き]+前パラメーター[切片],"")</f>
        <v/>
      </c>
      <c r="BN60" t="str">
        <f ca="1">IFERROR(介入前後計算[[#This Row],[年月日]]*後パラメーター[傾き]+後パラメーター[切片],"")</f>
        <v/>
      </c>
      <c r="BO60" s="40" t="str">
        <f>IF(介入前後計算[[#This Row],[A_eGFR]]="","",-介入前後計算[[#This Row],[A_eGFR]]+介入前後計算[[#This Row],[A予測]])</f>
        <v/>
      </c>
      <c r="BP60" s="40" t="str">
        <f>IF(介入前後計算[[#This Row],[B_eGFR]]="","",-介入前後計算[[#This Row],[B_eGFR]]+介入前後計算[[#This Row],[B予測]])</f>
        <v/>
      </c>
      <c r="BQ60" s="39" t="str">
        <f>IF(介入前後計算[[#This Row],[年月日]]="","",IF(グラフ用①[[#This Row],[年月日]]&lt;=介入日[年月日合成],グラフ用①[年月日],""))</f>
        <v/>
      </c>
      <c r="BR60" s="39" t="str">
        <f>IF(介入前後計算[[#This Row],[年月日]]="","",IF(グラフ用①[[#This Row],[年月日]]&gt;介入日[年月日合成],グラフ用①[年月日],""))</f>
        <v/>
      </c>
    </row>
    <row r="61" spans="2:70" x14ac:dyDescent="0.45">
      <c r="B61" s="1">
        <v>51</v>
      </c>
      <c r="C61" s="1" t="str">
        <f>IF(OR(入力1[[#This Row],[元号]]="",入力1[[#This Row],[和暦年]]=""),"",入力1[[#This Row],[元号]]&amp;入力1[[#This Row],[和暦年]]&amp;"年")</f>
        <v/>
      </c>
      <c r="D61" s="1" t="str">
        <f>IF(暦調整[[#This Row],[元号和暦年]]&lt;&gt;"","",IF(入力1[[#This Row],[（西暦年）]]&lt;&gt;"",入力1[[#This Row],[（西暦年）]]&amp;"年",""))</f>
        <v/>
      </c>
      <c r="E61" s="1" t="str">
        <f>IF(AND(暦調整[[#This Row],[元号和暦年]]="",暦調整[[#This Row],[西暦年（再掲）]]=""),"",IF(暦調整[[#This Row],[元号和暦年]]&lt;&gt;"",暦調整[元号和暦年],暦調整[西暦年（再掲）]))</f>
        <v/>
      </c>
      <c r="F61" s="3" t="str">
        <f>IF(暦調整[[#This Row],[年]]="","",DATEVALUE(暦調整[[#This Row],[年]]&amp;IF(入力1[[#This Row],[月]]="","1月",入力1[[#This Row],[月]]&amp;"月")&amp;IF(入力1[[#This Row],[日]]="","1日",入力1[[#This Row],[日]]&amp;"日")))</f>
        <v/>
      </c>
      <c r="G61" s="27" t="str">
        <f>IF(入力1[[#This Row],[eGFR]]="","",入力1[eGFR])</f>
        <v/>
      </c>
      <c r="H61" s="27" t="str">
        <f>IF(入力1[[#This Row],[尿蛋白定性]]="","",入力1[尿蛋白定性])</f>
        <v/>
      </c>
      <c r="K61" s="1">
        <v>51</v>
      </c>
      <c r="L61" s="3" t="str">
        <f>IFERROR(SMALL(暦調整[年月日合成],上詰昇順①[[#This Row],[番号]]),"")</f>
        <v/>
      </c>
      <c r="M61" s="1" t="str">
        <f>IFERROR(VLOOKUP(上詰昇順①[[#This Row],[年月日]],暦調整[[年月日合成]:[尿定性（再掲）]],2,FALSE),"")</f>
        <v/>
      </c>
      <c r="N61" s="1" t="str">
        <f>IFERROR(VLOOKUP(上詰昇順①[[#This Row],[年月日]],暦調整[[年月日合成]:[尿定性（再掲）]],3,FALSE),"")</f>
        <v/>
      </c>
      <c r="Q61" s="1">
        <v>51</v>
      </c>
      <c r="R61" s="28" t="str">
        <f>IF(COUNTBLANK(暦調整[[#This Row],[eGFR（再掲）]:[尿定性（再掲）]])=0,暦調整[[#This Row],[年月日合成]],"")</f>
        <v/>
      </c>
      <c r="S61" s="28" t="str">
        <f>IFERROR(SMALL(上詰昇順②[判定可能年月日],上詰昇順②[[#This Row],[番号]]),"")</f>
        <v/>
      </c>
      <c r="T61" t="str">
        <f>IFERROR(VLOOKUP(上詰昇順②[[#This Row],[年月日]],暦調整[[年月日合成]:[尿定性（再掲）]],2,FALSE),"")</f>
        <v/>
      </c>
      <c r="U61" t="str">
        <f>IFERROR(VLOOKUP(上詰昇順②[[#This Row],[年月日]],暦調整[[年月日合成]:[尿定性（再掲）]],3,FALSE),"")</f>
        <v/>
      </c>
      <c r="X61" s="1">
        <v>51</v>
      </c>
      <c r="Y61" s="3" t="str">
        <f>上詰昇順①[年月日]</f>
        <v/>
      </c>
      <c r="Z61" s="1" t="str">
        <f>上詰昇順①[対応eGFR]</f>
        <v/>
      </c>
      <c r="AC61" s="1">
        <v>51</v>
      </c>
      <c r="AD61" s="3" t="str">
        <f>上詰昇順②[[#This Row],[年月日]]</f>
        <v/>
      </c>
      <c r="AE61" s="1" t="str">
        <f>IF(上詰昇順②[対応eGFR]&lt;30,4,"")</f>
        <v/>
      </c>
      <c r="AF61" s="1" t="str">
        <f>IF(上詰昇順②[対応尿定性]="-",1,IF(上詰昇順②[対応尿定性]="±",2,IF(上詰昇順②[対応尿定性]="","",3)))</f>
        <v/>
      </c>
      <c r="AG61" s="1" t="str">
        <f>IF(グラフ用②[[#This Row],[eGFR判定]]&lt;&gt;"",グラフ用②[[#This Row],[eGFR判定]],グラフ用②[[#This Row],[尿検査判定]])</f>
        <v/>
      </c>
      <c r="AH61" s="1" t="str">
        <f>IF(グラフ用②[[#This Row],[最終判定①]]="","",IF(グラフ用②[[#This Row],[最終判定①]]=1,"第1期(腎症前期)",IF(グラフ用②[[#This Row],[最終判定①]]=2,"第2期(早期腎症期)",IF(グラフ用②[[#This Row],[最終判定①]]=3,"第3期(顕性腎症期)","第4期(腎不全期)"))))</f>
        <v/>
      </c>
      <c r="AX61">
        <v>51</v>
      </c>
      <c r="AY61" s="39" t="str">
        <f ca="1">IF(グラフ用③[[#This Row],[番号]]=COUNT(グラフ用①[年月日])+1,介入日[最終＋3年],グラフ用①[[#This Row],[年月日]])</f>
        <v/>
      </c>
      <c r="AZ61" t="str">
        <f ca="1">IF(グラフ用③[[#This Row],[年月日]]=介入日[最終＋3年],NA(),IF(グラフ用①[[#This Row],[年月日]]="","",IF(グラフ用①[[#This Row],[年月日]]&lt;=介入日[年月日合成],グラフ用①[[#This Row],[eGFR]],NA())))</f>
        <v/>
      </c>
      <c r="BA61" t="str">
        <f ca="1">IF(グラフ用③[[#This Row],[年月日]]=介入日[最終＋3年],NA(),IF(グラフ用①[[#This Row],[年月日]]="","",IF(グラフ用①[[#This Row],[年月日]]&gt;介入日[年月日合成],グラフ用①[[#This Row],[eGFR]],NA())))</f>
        <v/>
      </c>
      <c r="BB6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1">
        <v>51</v>
      </c>
      <c r="BJ61" s="39" t="str">
        <f>グラフ用①[[#This Row],[年月日]]</f>
        <v/>
      </c>
      <c r="BK61" t="str">
        <f>IF(介入前後計算[[#This Row],[年月日]]="","",IF(グラフ用①[[#This Row],[年月日]]&lt;=介入日[年月日合成],グラフ用①[[#This Row],[eGFR]],""))</f>
        <v/>
      </c>
      <c r="BL61" t="str">
        <f>IF(介入前後計算[[#This Row],[年月日]]="","",IF(グラフ用①[[#This Row],[年月日]]&gt;介入日[年月日合成],グラフ用①[[#This Row],[eGFR]],""))</f>
        <v/>
      </c>
      <c r="BM61" t="str">
        <f ca="1">IFERROR(介入前後計算[[#This Row],[年月日]]*前パラメーター[傾き]+前パラメーター[切片],"")</f>
        <v/>
      </c>
      <c r="BN61" t="str">
        <f ca="1">IFERROR(介入前後計算[[#This Row],[年月日]]*後パラメーター[傾き]+後パラメーター[切片],"")</f>
        <v/>
      </c>
      <c r="BO61" s="40" t="str">
        <f>IF(介入前後計算[[#This Row],[A_eGFR]]="","",-介入前後計算[[#This Row],[A_eGFR]]+介入前後計算[[#This Row],[A予測]])</f>
        <v/>
      </c>
      <c r="BP61" s="40" t="str">
        <f>IF(介入前後計算[[#This Row],[B_eGFR]]="","",-介入前後計算[[#This Row],[B_eGFR]]+介入前後計算[[#This Row],[B予測]])</f>
        <v/>
      </c>
      <c r="BQ61" s="39" t="str">
        <f>IF(介入前後計算[[#This Row],[年月日]]="","",IF(グラフ用①[[#This Row],[年月日]]&lt;=介入日[年月日合成],グラフ用①[年月日],""))</f>
        <v/>
      </c>
      <c r="BR61" s="39" t="str">
        <f>IF(介入前後計算[[#This Row],[年月日]]="","",IF(グラフ用①[[#This Row],[年月日]]&gt;介入日[年月日合成],グラフ用①[年月日],""))</f>
        <v/>
      </c>
    </row>
    <row r="62" spans="2:70" x14ac:dyDescent="0.45">
      <c r="B62" s="1">
        <v>52</v>
      </c>
      <c r="C62" s="1" t="str">
        <f>IF(OR(入力1[[#This Row],[元号]]="",入力1[[#This Row],[和暦年]]=""),"",入力1[[#This Row],[元号]]&amp;入力1[[#This Row],[和暦年]]&amp;"年")</f>
        <v/>
      </c>
      <c r="D62" s="1" t="str">
        <f>IF(暦調整[[#This Row],[元号和暦年]]&lt;&gt;"","",IF(入力1[[#This Row],[（西暦年）]]&lt;&gt;"",入力1[[#This Row],[（西暦年）]]&amp;"年",""))</f>
        <v/>
      </c>
      <c r="E62" s="1" t="str">
        <f>IF(AND(暦調整[[#This Row],[元号和暦年]]="",暦調整[[#This Row],[西暦年（再掲）]]=""),"",IF(暦調整[[#This Row],[元号和暦年]]&lt;&gt;"",暦調整[元号和暦年],暦調整[西暦年（再掲）]))</f>
        <v/>
      </c>
      <c r="F62" s="3" t="str">
        <f>IF(暦調整[[#This Row],[年]]="","",DATEVALUE(暦調整[[#This Row],[年]]&amp;IF(入力1[[#This Row],[月]]="","1月",入力1[[#This Row],[月]]&amp;"月")&amp;IF(入力1[[#This Row],[日]]="","1日",入力1[[#This Row],[日]]&amp;"日")))</f>
        <v/>
      </c>
      <c r="G62" s="27" t="str">
        <f>IF(入力1[[#This Row],[eGFR]]="","",入力1[eGFR])</f>
        <v/>
      </c>
      <c r="H62" s="27" t="str">
        <f>IF(入力1[[#This Row],[尿蛋白定性]]="","",入力1[尿蛋白定性])</f>
        <v/>
      </c>
      <c r="K62" s="1">
        <v>52</v>
      </c>
      <c r="L62" s="3" t="str">
        <f>IFERROR(SMALL(暦調整[年月日合成],上詰昇順①[[#This Row],[番号]]),"")</f>
        <v/>
      </c>
      <c r="M62" s="1" t="str">
        <f>IFERROR(VLOOKUP(上詰昇順①[[#This Row],[年月日]],暦調整[[年月日合成]:[尿定性（再掲）]],2,FALSE),"")</f>
        <v/>
      </c>
      <c r="N62" s="1" t="str">
        <f>IFERROR(VLOOKUP(上詰昇順①[[#This Row],[年月日]],暦調整[[年月日合成]:[尿定性（再掲）]],3,FALSE),"")</f>
        <v/>
      </c>
      <c r="Q62" s="1">
        <v>52</v>
      </c>
      <c r="R62" s="28" t="str">
        <f>IF(COUNTBLANK(暦調整[[#This Row],[eGFR（再掲）]:[尿定性（再掲）]])=0,暦調整[[#This Row],[年月日合成]],"")</f>
        <v/>
      </c>
      <c r="S62" s="28" t="str">
        <f>IFERROR(SMALL(上詰昇順②[判定可能年月日],上詰昇順②[[#This Row],[番号]]),"")</f>
        <v/>
      </c>
      <c r="T62" t="str">
        <f>IFERROR(VLOOKUP(上詰昇順②[[#This Row],[年月日]],暦調整[[年月日合成]:[尿定性（再掲）]],2,FALSE),"")</f>
        <v/>
      </c>
      <c r="U62" t="str">
        <f>IFERROR(VLOOKUP(上詰昇順②[[#This Row],[年月日]],暦調整[[年月日合成]:[尿定性（再掲）]],3,FALSE),"")</f>
        <v/>
      </c>
      <c r="X62" s="1">
        <v>52</v>
      </c>
      <c r="Y62" s="3" t="str">
        <f>上詰昇順①[年月日]</f>
        <v/>
      </c>
      <c r="Z62" s="1" t="str">
        <f>上詰昇順①[対応eGFR]</f>
        <v/>
      </c>
      <c r="AC62" s="1">
        <v>52</v>
      </c>
      <c r="AD62" s="3" t="str">
        <f>上詰昇順②[[#This Row],[年月日]]</f>
        <v/>
      </c>
      <c r="AE62" s="1" t="str">
        <f>IF(上詰昇順②[対応eGFR]&lt;30,4,"")</f>
        <v/>
      </c>
      <c r="AF62" s="1" t="str">
        <f>IF(上詰昇順②[対応尿定性]="-",1,IF(上詰昇順②[対応尿定性]="±",2,IF(上詰昇順②[対応尿定性]="","",3)))</f>
        <v/>
      </c>
      <c r="AG62" s="1" t="str">
        <f>IF(グラフ用②[[#This Row],[eGFR判定]]&lt;&gt;"",グラフ用②[[#This Row],[eGFR判定]],グラフ用②[[#This Row],[尿検査判定]])</f>
        <v/>
      </c>
      <c r="AH62" s="1" t="str">
        <f>IF(グラフ用②[[#This Row],[最終判定①]]="","",IF(グラフ用②[[#This Row],[最終判定①]]=1,"第1期(腎症前期)",IF(グラフ用②[[#This Row],[最終判定①]]=2,"第2期(早期腎症期)",IF(グラフ用②[[#This Row],[最終判定①]]=3,"第3期(顕性腎症期)","第4期(腎不全期)"))))</f>
        <v/>
      </c>
      <c r="AX62">
        <v>52</v>
      </c>
      <c r="AY62" s="39" t="str">
        <f ca="1">IF(グラフ用③[[#This Row],[番号]]=COUNT(グラフ用①[年月日])+1,介入日[最終＋3年],グラフ用①[[#This Row],[年月日]])</f>
        <v/>
      </c>
      <c r="AZ62" t="str">
        <f ca="1">IF(グラフ用③[[#This Row],[年月日]]=介入日[最終＋3年],NA(),IF(グラフ用①[[#This Row],[年月日]]="","",IF(グラフ用①[[#This Row],[年月日]]&lt;=介入日[年月日合成],グラフ用①[[#This Row],[eGFR]],NA())))</f>
        <v/>
      </c>
      <c r="BA62" t="str">
        <f ca="1">IF(グラフ用③[[#This Row],[年月日]]=介入日[最終＋3年],NA(),IF(グラフ用①[[#This Row],[年月日]]="","",IF(グラフ用①[[#This Row],[年月日]]&gt;介入日[年月日合成],グラフ用①[[#This Row],[eGFR]],NA())))</f>
        <v/>
      </c>
      <c r="BB6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2">
        <v>52</v>
      </c>
      <c r="BJ62" s="39" t="str">
        <f>グラフ用①[[#This Row],[年月日]]</f>
        <v/>
      </c>
      <c r="BK62" t="str">
        <f>IF(介入前後計算[[#This Row],[年月日]]="","",IF(グラフ用①[[#This Row],[年月日]]&lt;=介入日[年月日合成],グラフ用①[[#This Row],[eGFR]],""))</f>
        <v/>
      </c>
      <c r="BL62" t="str">
        <f>IF(介入前後計算[[#This Row],[年月日]]="","",IF(グラフ用①[[#This Row],[年月日]]&gt;介入日[年月日合成],グラフ用①[[#This Row],[eGFR]],""))</f>
        <v/>
      </c>
      <c r="BM62" t="str">
        <f ca="1">IFERROR(介入前後計算[[#This Row],[年月日]]*前パラメーター[傾き]+前パラメーター[切片],"")</f>
        <v/>
      </c>
      <c r="BN62" t="str">
        <f ca="1">IFERROR(介入前後計算[[#This Row],[年月日]]*後パラメーター[傾き]+後パラメーター[切片],"")</f>
        <v/>
      </c>
      <c r="BO62" s="40" t="str">
        <f>IF(介入前後計算[[#This Row],[A_eGFR]]="","",-介入前後計算[[#This Row],[A_eGFR]]+介入前後計算[[#This Row],[A予測]])</f>
        <v/>
      </c>
      <c r="BP62" s="40" t="str">
        <f>IF(介入前後計算[[#This Row],[B_eGFR]]="","",-介入前後計算[[#This Row],[B_eGFR]]+介入前後計算[[#This Row],[B予測]])</f>
        <v/>
      </c>
      <c r="BQ62" s="39" t="str">
        <f>IF(介入前後計算[[#This Row],[年月日]]="","",IF(グラフ用①[[#This Row],[年月日]]&lt;=介入日[年月日合成],グラフ用①[年月日],""))</f>
        <v/>
      </c>
      <c r="BR62" s="39" t="str">
        <f>IF(介入前後計算[[#This Row],[年月日]]="","",IF(グラフ用①[[#This Row],[年月日]]&gt;介入日[年月日合成],グラフ用①[年月日],""))</f>
        <v/>
      </c>
    </row>
    <row r="63" spans="2:70" x14ac:dyDescent="0.45">
      <c r="B63" s="1">
        <v>53</v>
      </c>
      <c r="C63" s="1" t="str">
        <f>IF(OR(入力1[[#This Row],[元号]]="",入力1[[#This Row],[和暦年]]=""),"",入力1[[#This Row],[元号]]&amp;入力1[[#This Row],[和暦年]]&amp;"年")</f>
        <v/>
      </c>
      <c r="D63" s="1" t="str">
        <f>IF(暦調整[[#This Row],[元号和暦年]]&lt;&gt;"","",IF(入力1[[#This Row],[（西暦年）]]&lt;&gt;"",入力1[[#This Row],[（西暦年）]]&amp;"年",""))</f>
        <v/>
      </c>
      <c r="E63" s="1" t="str">
        <f>IF(AND(暦調整[[#This Row],[元号和暦年]]="",暦調整[[#This Row],[西暦年（再掲）]]=""),"",IF(暦調整[[#This Row],[元号和暦年]]&lt;&gt;"",暦調整[元号和暦年],暦調整[西暦年（再掲）]))</f>
        <v/>
      </c>
      <c r="F63" s="3" t="str">
        <f>IF(暦調整[[#This Row],[年]]="","",DATEVALUE(暦調整[[#This Row],[年]]&amp;IF(入力1[[#This Row],[月]]="","1月",入力1[[#This Row],[月]]&amp;"月")&amp;IF(入力1[[#This Row],[日]]="","1日",入力1[[#This Row],[日]]&amp;"日")))</f>
        <v/>
      </c>
      <c r="G63" s="27" t="str">
        <f>IF(入力1[[#This Row],[eGFR]]="","",入力1[eGFR])</f>
        <v/>
      </c>
      <c r="H63" s="27" t="str">
        <f>IF(入力1[[#This Row],[尿蛋白定性]]="","",入力1[尿蛋白定性])</f>
        <v/>
      </c>
      <c r="K63" s="1">
        <v>53</v>
      </c>
      <c r="L63" s="3" t="str">
        <f>IFERROR(SMALL(暦調整[年月日合成],上詰昇順①[[#This Row],[番号]]),"")</f>
        <v/>
      </c>
      <c r="M63" s="1" t="str">
        <f>IFERROR(VLOOKUP(上詰昇順①[[#This Row],[年月日]],暦調整[[年月日合成]:[尿定性（再掲）]],2,FALSE),"")</f>
        <v/>
      </c>
      <c r="N63" s="1" t="str">
        <f>IFERROR(VLOOKUP(上詰昇順①[[#This Row],[年月日]],暦調整[[年月日合成]:[尿定性（再掲）]],3,FALSE),"")</f>
        <v/>
      </c>
      <c r="Q63" s="1">
        <v>53</v>
      </c>
      <c r="R63" s="28" t="str">
        <f>IF(COUNTBLANK(暦調整[[#This Row],[eGFR（再掲）]:[尿定性（再掲）]])=0,暦調整[[#This Row],[年月日合成]],"")</f>
        <v/>
      </c>
      <c r="S63" s="28" t="str">
        <f>IFERROR(SMALL(上詰昇順②[判定可能年月日],上詰昇順②[[#This Row],[番号]]),"")</f>
        <v/>
      </c>
      <c r="T63" t="str">
        <f>IFERROR(VLOOKUP(上詰昇順②[[#This Row],[年月日]],暦調整[[年月日合成]:[尿定性（再掲）]],2,FALSE),"")</f>
        <v/>
      </c>
      <c r="U63" t="str">
        <f>IFERROR(VLOOKUP(上詰昇順②[[#This Row],[年月日]],暦調整[[年月日合成]:[尿定性（再掲）]],3,FALSE),"")</f>
        <v/>
      </c>
      <c r="X63" s="1">
        <v>53</v>
      </c>
      <c r="Y63" s="3" t="str">
        <f>上詰昇順①[年月日]</f>
        <v/>
      </c>
      <c r="Z63" s="1" t="str">
        <f>上詰昇順①[対応eGFR]</f>
        <v/>
      </c>
      <c r="AC63" s="1">
        <v>53</v>
      </c>
      <c r="AD63" s="3" t="str">
        <f>上詰昇順②[[#This Row],[年月日]]</f>
        <v/>
      </c>
      <c r="AE63" s="1" t="str">
        <f>IF(上詰昇順②[対応eGFR]&lt;30,4,"")</f>
        <v/>
      </c>
      <c r="AF63" s="1" t="str">
        <f>IF(上詰昇順②[対応尿定性]="-",1,IF(上詰昇順②[対応尿定性]="±",2,IF(上詰昇順②[対応尿定性]="","",3)))</f>
        <v/>
      </c>
      <c r="AG63" s="1" t="str">
        <f>IF(グラフ用②[[#This Row],[eGFR判定]]&lt;&gt;"",グラフ用②[[#This Row],[eGFR判定]],グラフ用②[[#This Row],[尿検査判定]])</f>
        <v/>
      </c>
      <c r="AH63" s="1" t="str">
        <f>IF(グラフ用②[[#This Row],[最終判定①]]="","",IF(グラフ用②[[#This Row],[最終判定①]]=1,"第1期(腎症前期)",IF(グラフ用②[[#This Row],[最終判定①]]=2,"第2期(早期腎症期)",IF(グラフ用②[[#This Row],[最終判定①]]=3,"第3期(顕性腎症期)","第4期(腎不全期)"))))</f>
        <v/>
      </c>
      <c r="AX63">
        <v>53</v>
      </c>
      <c r="AY63" s="39" t="str">
        <f ca="1">IF(グラフ用③[[#This Row],[番号]]=COUNT(グラフ用①[年月日])+1,介入日[最終＋3年],グラフ用①[[#This Row],[年月日]])</f>
        <v/>
      </c>
      <c r="AZ63" t="str">
        <f ca="1">IF(グラフ用③[[#This Row],[年月日]]=介入日[最終＋3年],NA(),IF(グラフ用①[[#This Row],[年月日]]="","",IF(グラフ用①[[#This Row],[年月日]]&lt;=介入日[年月日合成],グラフ用①[[#This Row],[eGFR]],NA())))</f>
        <v/>
      </c>
      <c r="BA63" t="str">
        <f ca="1">IF(グラフ用③[[#This Row],[年月日]]=介入日[最終＋3年],NA(),IF(グラフ用①[[#This Row],[年月日]]="","",IF(グラフ用①[[#This Row],[年月日]]&gt;介入日[年月日合成],グラフ用①[[#This Row],[eGFR]],NA())))</f>
        <v/>
      </c>
      <c r="BB6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3">
        <v>53</v>
      </c>
      <c r="BJ63" s="39" t="str">
        <f>グラフ用①[[#This Row],[年月日]]</f>
        <v/>
      </c>
      <c r="BK63" t="str">
        <f>IF(介入前後計算[[#This Row],[年月日]]="","",IF(グラフ用①[[#This Row],[年月日]]&lt;=介入日[年月日合成],グラフ用①[[#This Row],[eGFR]],""))</f>
        <v/>
      </c>
      <c r="BL63" t="str">
        <f>IF(介入前後計算[[#This Row],[年月日]]="","",IF(グラフ用①[[#This Row],[年月日]]&gt;介入日[年月日合成],グラフ用①[[#This Row],[eGFR]],""))</f>
        <v/>
      </c>
      <c r="BM63" t="str">
        <f ca="1">IFERROR(介入前後計算[[#This Row],[年月日]]*前パラメーター[傾き]+前パラメーター[切片],"")</f>
        <v/>
      </c>
      <c r="BN63" t="str">
        <f ca="1">IFERROR(介入前後計算[[#This Row],[年月日]]*後パラメーター[傾き]+後パラメーター[切片],"")</f>
        <v/>
      </c>
      <c r="BO63" s="40" t="str">
        <f>IF(介入前後計算[[#This Row],[A_eGFR]]="","",-介入前後計算[[#This Row],[A_eGFR]]+介入前後計算[[#This Row],[A予測]])</f>
        <v/>
      </c>
      <c r="BP63" s="40" t="str">
        <f>IF(介入前後計算[[#This Row],[B_eGFR]]="","",-介入前後計算[[#This Row],[B_eGFR]]+介入前後計算[[#This Row],[B予測]])</f>
        <v/>
      </c>
      <c r="BQ63" s="39" t="str">
        <f>IF(介入前後計算[[#This Row],[年月日]]="","",IF(グラフ用①[[#This Row],[年月日]]&lt;=介入日[年月日合成],グラフ用①[年月日],""))</f>
        <v/>
      </c>
      <c r="BR63" s="39" t="str">
        <f>IF(介入前後計算[[#This Row],[年月日]]="","",IF(グラフ用①[[#This Row],[年月日]]&gt;介入日[年月日合成],グラフ用①[年月日],""))</f>
        <v/>
      </c>
    </row>
    <row r="64" spans="2:70" x14ac:dyDescent="0.45">
      <c r="B64" s="1">
        <v>54</v>
      </c>
      <c r="C64" s="1" t="str">
        <f>IF(OR(入力1[[#This Row],[元号]]="",入力1[[#This Row],[和暦年]]=""),"",入力1[[#This Row],[元号]]&amp;入力1[[#This Row],[和暦年]]&amp;"年")</f>
        <v/>
      </c>
      <c r="D64" s="1" t="str">
        <f>IF(暦調整[[#This Row],[元号和暦年]]&lt;&gt;"","",IF(入力1[[#This Row],[（西暦年）]]&lt;&gt;"",入力1[[#This Row],[（西暦年）]]&amp;"年",""))</f>
        <v/>
      </c>
      <c r="E64" s="1" t="str">
        <f>IF(AND(暦調整[[#This Row],[元号和暦年]]="",暦調整[[#This Row],[西暦年（再掲）]]=""),"",IF(暦調整[[#This Row],[元号和暦年]]&lt;&gt;"",暦調整[元号和暦年],暦調整[西暦年（再掲）]))</f>
        <v/>
      </c>
      <c r="F64" s="3" t="str">
        <f>IF(暦調整[[#This Row],[年]]="","",DATEVALUE(暦調整[[#This Row],[年]]&amp;IF(入力1[[#This Row],[月]]="","1月",入力1[[#This Row],[月]]&amp;"月")&amp;IF(入力1[[#This Row],[日]]="","1日",入力1[[#This Row],[日]]&amp;"日")))</f>
        <v/>
      </c>
      <c r="G64" s="27" t="str">
        <f>IF(入力1[[#This Row],[eGFR]]="","",入力1[eGFR])</f>
        <v/>
      </c>
      <c r="H64" s="27" t="str">
        <f>IF(入力1[[#This Row],[尿蛋白定性]]="","",入力1[尿蛋白定性])</f>
        <v/>
      </c>
      <c r="K64" s="1">
        <v>54</v>
      </c>
      <c r="L64" s="3" t="str">
        <f>IFERROR(SMALL(暦調整[年月日合成],上詰昇順①[[#This Row],[番号]]),"")</f>
        <v/>
      </c>
      <c r="M64" s="1" t="str">
        <f>IFERROR(VLOOKUP(上詰昇順①[[#This Row],[年月日]],暦調整[[年月日合成]:[尿定性（再掲）]],2,FALSE),"")</f>
        <v/>
      </c>
      <c r="N64" s="1" t="str">
        <f>IFERROR(VLOOKUP(上詰昇順①[[#This Row],[年月日]],暦調整[[年月日合成]:[尿定性（再掲）]],3,FALSE),"")</f>
        <v/>
      </c>
      <c r="Q64" s="1">
        <v>54</v>
      </c>
      <c r="R64" s="28" t="str">
        <f>IF(COUNTBLANK(暦調整[[#This Row],[eGFR（再掲）]:[尿定性（再掲）]])=0,暦調整[[#This Row],[年月日合成]],"")</f>
        <v/>
      </c>
      <c r="S64" s="28" t="str">
        <f>IFERROR(SMALL(上詰昇順②[判定可能年月日],上詰昇順②[[#This Row],[番号]]),"")</f>
        <v/>
      </c>
      <c r="T64" t="str">
        <f>IFERROR(VLOOKUP(上詰昇順②[[#This Row],[年月日]],暦調整[[年月日合成]:[尿定性（再掲）]],2,FALSE),"")</f>
        <v/>
      </c>
      <c r="U64" t="str">
        <f>IFERROR(VLOOKUP(上詰昇順②[[#This Row],[年月日]],暦調整[[年月日合成]:[尿定性（再掲）]],3,FALSE),"")</f>
        <v/>
      </c>
      <c r="X64" s="1">
        <v>54</v>
      </c>
      <c r="Y64" s="3" t="str">
        <f>上詰昇順①[年月日]</f>
        <v/>
      </c>
      <c r="Z64" s="1" t="str">
        <f>上詰昇順①[対応eGFR]</f>
        <v/>
      </c>
      <c r="AC64" s="1">
        <v>54</v>
      </c>
      <c r="AD64" s="3" t="str">
        <f>上詰昇順②[[#This Row],[年月日]]</f>
        <v/>
      </c>
      <c r="AE64" s="1" t="str">
        <f>IF(上詰昇順②[対応eGFR]&lt;30,4,"")</f>
        <v/>
      </c>
      <c r="AF64" s="1" t="str">
        <f>IF(上詰昇順②[対応尿定性]="-",1,IF(上詰昇順②[対応尿定性]="±",2,IF(上詰昇順②[対応尿定性]="","",3)))</f>
        <v/>
      </c>
      <c r="AG64" s="1" t="str">
        <f>IF(グラフ用②[[#This Row],[eGFR判定]]&lt;&gt;"",グラフ用②[[#This Row],[eGFR判定]],グラフ用②[[#This Row],[尿検査判定]])</f>
        <v/>
      </c>
      <c r="AH64" s="1" t="str">
        <f>IF(グラフ用②[[#This Row],[最終判定①]]="","",IF(グラフ用②[[#This Row],[最終判定①]]=1,"第1期(腎症前期)",IF(グラフ用②[[#This Row],[最終判定①]]=2,"第2期(早期腎症期)",IF(グラフ用②[[#This Row],[最終判定①]]=3,"第3期(顕性腎症期)","第4期(腎不全期)"))))</f>
        <v/>
      </c>
      <c r="AX64">
        <v>54</v>
      </c>
      <c r="AY64" s="39" t="str">
        <f ca="1">IF(グラフ用③[[#This Row],[番号]]=COUNT(グラフ用①[年月日])+1,介入日[最終＋3年],グラフ用①[[#This Row],[年月日]])</f>
        <v/>
      </c>
      <c r="AZ64" t="str">
        <f ca="1">IF(グラフ用③[[#This Row],[年月日]]=介入日[最終＋3年],NA(),IF(グラフ用①[[#This Row],[年月日]]="","",IF(グラフ用①[[#This Row],[年月日]]&lt;=介入日[年月日合成],グラフ用①[[#This Row],[eGFR]],NA())))</f>
        <v/>
      </c>
      <c r="BA64" t="str">
        <f ca="1">IF(グラフ用③[[#This Row],[年月日]]=介入日[最終＋3年],NA(),IF(グラフ用①[[#This Row],[年月日]]="","",IF(グラフ用①[[#This Row],[年月日]]&gt;介入日[年月日合成],グラフ用①[[#This Row],[eGFR]],NA())))</f>
        <v/>
      </c>
      <c r="BB6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4">
        <v>54</v>
      </c>
      <c r="BJ64" s="39" t="str">
        <f>グラフ用①[[#This Row],[年月日]]</f>
        <v/>
      </c>
      <c r="BK64" t="str">
        <f>IF(介入前後計算[[#This Row],[年月日]]="","",IF(グラフ用①[[#This Row],[年月日]]&lt;=介入日[年月日合成],グラフ用①[[#This Row],[eGFR]],""))</f>
        <v/>
      </c>
      <c r="BL64" t="str">
        <f>IF(介入前後計算[[#This Row],[年月日]]="","",IF(グラフ用①[[#This Row],[年月日]]&gt;介入日[年月日合成],グラフ用①[[#This Row],[eGFR]],""))</f>
        <v/>
      </c>
      <c r="BM64" t="str">
        <f ca="1">IFERROR(介入前後計算[[#This Row],[年月日]]*前パラメーター[傾き]+前パラメーター[切片],"")</f>
        <v/>
      </c>
      <c r="BN64" t="str">
        <f ca="1">IFERROR(介入前後計算[[#This Row],[年月日]]*後パラメーター[傾き]+後パラメーター[切片],"")</f>
        <v/>
      </c>
      <c r="BO64" s="40" t="str">
        <f>IF(介入前後計算[[#This Row],[A_eGFR]]="","",-介入前後計算[[#This Row],[A_eGFR]]+介入前後計算[[#This Row],[A予測]])</f>
        <v/>
      </c>
      <c r="BP64" s="40" t="str">
        <f>IF(介入前後計算[[#This Row],[B_eGFR]]="","",-介入前後計算[[#This Row],[B_eGFR]]+介入前後計算[[#This Row],[B予測]])</f>
        <v/>
      </c>
      <c r="BQ64" s="39" t="str">
        <f>IF(介入前後計算[[#This Row],[年月日]]="","",IF(グラフ用①[[#This Row],[年月日]]&lt;=介入日[年月日合成],グラフ用①[年月日],""))</f>
        <v/>
      </c>
      <c r="BR64" s="39" t="str">
        <f>IF(介入前後計算[[#This Row],[年月日]]="","",IF(グラフ用①[[#This Row],[年月日]]&gt;介入日[年月日合成],グラフ用①[年月日],""))</f>
        <v/>
      </c>
    </row>
    <row r="65" spans="2:70" x14ac:dyDescent="0.45">
      <c r="B65" s="1">
        <v>55</v>
      </c>
      <c r="C65" s="1" t="str">
        <f>IF(OR(入力1[[#This Row],[元号]]="",入力1[[#This Row],[和暦年]]=""),"",入力1[[#This Row],[元号]]&amp;入力1[[#This Row],[和暦年]]&amp;"年")</f>
        <v/>
      </c>
      <c r="D65" s="1" t="str">
        <f>IF(暦調整[[#This Row],[元号和暦年]]&lt;&gt;"","",IF(入力1[[#This Row],[（西暦年）]]&lt;&gt;"",入力1[[#This Row],[（西暦年）]]&amp;"年",""))</f>
        <v/>
      </c>
      <c r="E65" s="1" t="str">
        <f>IF(AND(暦調整[[#This Row],[元号和暦年]]="",暦調整[[#This Row],[西暦年（再掲）]]=""),"",IF(暦調整[[#This Row],[元号和暦年]]&lt;&gt;"",暦調整[元号和暦年],暦調整[西暦年（再掲）]))</f>
        <v/>
      </c>
      <c r="F65" s="3" t="str">
        <f>IF(暦調整[[#This Row],[年]]="","",DATEVALUE(暦調整[[#This Row],[年]]&amp;IF(入力1[[#This Row],[月]]="","1月",入力1[[#This Row],[月]]&amp;"月")&amp;IF(入力1[[#This Row],[日]]="","1日",入力1[[#This Row],[日]]&amp;"日")))</f>
        <v/>
      </c>
      <c r="G65" s="27" t="str">
        <f>IF(入力1[[#This Row],[eGFR]]="","",入力1[eGFR])</f>
        <v/>
      </c>
      <c r="H65" s="27" t="str">
        <f>IF(入力1[[#This Row],[尿蛋白定性]]="","",入力1[尿蛋白定性])</f>
        <v/>
      </c>
      <c r="K65" s="1">
        <v>55</v>
      </c>
      <c r="L65" s="3" t="str">
        <f>IFERROR(SMALL(暦調整[年月日合成],上詰昇順①[[#This Row],[番号]]),"")</f>
        <v/>
      </c>
      <c r="M65" s="1" t="str">
        <f>IFERROR(VLOOKUP(上詰昇順①[[#This Row],[年月日]],暦調整[[年月日合成]:[尿定性（再掲）]],2,FALSE),"")</f>
        <v/>
      </c>
      <c r="N65" s="1" t="str">
        <f>IFERROR(VLOOKUP(上詰昇順①[[#This Row],[年月日]],暦調整[[年月日合成]:[尿定性（再掲）]],3,FALSE),"")</f>
        <v/>
      </c>
      <c r="Q65" s="1">
        <v>55</v>
      </c>
      <c r="R65" s="28" t="str">
        <f>IF(COUNTBLANK(暦調整[[#This Row],[eGFR（再掲）]:[尿定性（再掲）]])=0,暦調整[[#This Row],[年月日合成]],"")</f>
        <v/>
      </c>
      <c r="S65" s="28" t="str">
        <f>IFERROR(SMALL(上詰昇順②[判定可能年月日],上詰昇順②[[#This Row],[番号]]),"")</f>
        <v/>
      </c>
      <c r="T65" t="str">
        <f>IFERROR(VLOOKUP(上詰昇順②[[#This Row],[年月日]],暦調整[[年月日合成]:[尿定性（再掲）]],2,FALSE),"")</f>
        <v/>
      </c>
      <c r="U65" t="str">
        <f>IFERROR(VLOOKUP(上詰昇順②[[#This Row],[年月日]],暦調整[[年月日合成]:[尿定性（再掲）]],3,FALSE),"")</f>
        <v/>
      </c>
      <c r="X65" s="1">
        <v>55</v>
      </c>
      <c r="Y65" s="3" t="str">
        <f>上詰昇順①[年月日]</f>
        <v/>
      </c>
      <c r="Z65" s="1" t="str">
        <f>上詰昇順①[対応eGFR]</f>
        <v/>
      </c>
      <c r="AC65" s="1">
        <v>55</v>
      </c>
      <c r="AD65" s="3" t="str">
        <f>上詰昇順②[[#This Row],[年月日]]</f>
        <v/>
      </c>
      <c r="AE65" s="1" t="str">
        <f>IF(上詰昇順②[対応eGFR]&lt;30,4,"")</f>
        <v/>
      </c>
      <c r="AF65" s="1" t="str">
        <f>IF(上詰昇順②[対応尿定性]="-",1,IF(上詰昇順②[対応尿定性]="±",2,IF(上詰昇順②[対応尿定性]="","",3)))</f>
        <v/>
      </c>
      <c r="AG65" s="1" t="str">
        <f>IF(グラフ用②[[#This Row],[eGFR判定]]&lt;&gt;"",グラフ用②[[#This Row],[eGFR判定]],グラフ用②[[#This Row],[尿検査判定]])</f>
        <v/>
      </c>
      <c r="AH65" s="1" t="str">
        <f>IF(グラフ用②[[#This Row],[最終判定①]]="","",IF(グラフ用②[[#This Row],[最終判定①]]=1,"第1期(腎症前期)",IF(グラフ用②[[#This Row],[最終判定①]]=2,"第2期(早期腎症期)",IF(グラフ用②[[#This Row],[最終判定①]]=3,"第3期(顕性腎症期)","第4期(腎不全期)"))))</f>
        <v/>
      </c>
      <c r="AX65">
        <v>55</v>
      </c>
      <c r="AY65" s="39" t="str">
        <f ca="1">IF(グラフ用③[[#This Row],[番号]]=COUNT(グラフ用①[年月日])+1,介入日[最終＋3年],グラフ用①[[#This Row],[年月日]])</f>
        <v/>
      </c>
      <c r="AZ65" t="str">
        <f ca="1">IF(グラフ用③[[#This Row],[年月日]]=介入日[最終＋3年],NA(),IF(グラフ用①[[#This Row],[年月日]]="","",IF(グラフ用①[[#This Row],[年月日]]&lt;=介入日[年月日合成],グラフ用①[[#This Row],[eGFR]],NA())))</f>
        <v/>
      </c>
      <c r="BA65" t="str">
        <f ca="1">IF(グラフ用③[[#This Row],[年月日]]=介入日[最終＋3年],NA(),IF(グラフ用①[[#This Row],[年月日]]="","",IF(グラフ用①[[#This Row],[年月日]]&gt;介入日[年月日合成],グラフ用①[[#This Row],[eGFR]],NA())))</f>
        <v/>
      </c>
      <c r="BB6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5">
        <v>55</v>
      </c>
      <c r="BJ65" s="39" t="str">
        <f>グラフ用①[[#This Row],[年月日]]</f>
        <v/>
      </c>
      <c r="BK65" t="str">
        <f>IF(介入前後計算[[#This Row],[年月日]]="","",IF(グラフ用①[[#This Row],[年月日]]&lt;=介入日[年月日合成],グラフ用①[[#This Row],[eGFR]],""))</f>
        <v/>
      </c>
      <c r="BL65" t="str">
        <f>IF(介入前後計算[[#This Row],[年月日]]="","",IF(グラフ用①[[#This Row],[年月日]]&gt;介入日[年月日合成],グラフ用①[[#This Row],[eGFR]],""))</f>
        <v/>
      </c>
      <c r="BM65" t="str">
        <f ca="1">IFERROR(介入前後計算[[#This Row],[年月日]]*前パラメーター[傾き]+前パラメーター[切片],"")</f>
        <v/>
      </c>
      <c r="BN65" t="str">
        <f ca="1">IFERROR(介入前後計算[[#This Row],[年月日]]*後パラメーター[傾き]+後パラメーター[切片],"")</f>
        <v/>
      </c>
      <c r="BO65" s="40" t="str">
        <f>IF(介入前後計算[[#This Row],[A_eGFR]]="","",-介入前後計算[[#This Row],[A_eGFR]]+介入前後計算[[#This Row],[A予測]])</f>
        <v/>
      </c>
      <c r="BP65" s="40" t="str">
        <f>IF(介入前後計算[[#This Row],[B_eGFR]]="","",-介入前後計算[[#This Row],[B_eGFR]]+介入前後計算[[#This Row],[B予測]])</f>
        <v/>
      </c>
      <c r="BQ65" s="39" t="str">
        <f>IF(介入前後計算[[#This Row],[年月日]]="","",IF(グラフ用①[[#This Row],[年月日]]&lt;=介入日[年月日合成],グラフ用①[年月日],""))</f>
        <v/>
      </c>
      <c r="BR65" s="39" t="str">
        <f>IF(介入前後計算[[#This Row],[年月日]]="","",IF(グラフ用①[[#This Row],[年月日]]&gt;介入日[年月日合成],グラフ用①[年月日],""))</f>
        <v/>
      </c>
    </row>
    <row r="66" spans="2:70" x14ac:dyDescent="0.45">
      <c r="B66" s="1">
        <v>56</v>
      </c>
      <c r="C66" s="1" t="str">
        <f>IF(OR(入力1[[#This Row],[元号]]="",入力1[[#This Row],[和暦年]]=""),"",入力1[[#This Row],[元号]]&amp;入力1[[#This Row],[和暦年]]&amp;"年")</f>
        <v/>
      </c>
      <c r="D66" s="1" t="str">
        <f>IF(暦調整[[#This Row],[元号和暦年]]&lt;&gt;"","",IF(入力1[[#This Row],[（西暦年）]]&lt;&gt;"",入力1[[#This Row],[（西暦年）]]&amp;"年",""))</f>
        <v/>
      </c>
      <c r="E66" s="1" t="str">
        <f>IF(AND(暦調整[[#This Row],[元号和暦年]]="",暦調整[[#This Row],[西暦年（再掲）]]=""),"",IF(暦調整[[#This Row],[元号和暦年]]&lt;&gt;"",暦調整[元号和暦年],暦調整[西暦年（再掲）]))</f>
        <v/>
      </c>
      <c r="F66" s="3" t="str">
        <f>IF(暦調整[[#This Row],[年]]="","",DATEVALUE(暦調整[[#This Row],[年]]&amp;IF(入力1[[#This Row],[月]]="","1月",入力1[[#This Row],[月]]&amp;"月")&amp;IF(入力1[[#This Row],[日]]="","1日",入力1[[#This Row],[日]]&amp;"日")))</f>
        <v/>
      </c>
      <c r="G66" s="27" t="str">
        <f>IF(入力1[[#This Row],[eGFR]]="","",入力1[eGFR])</f>
        <v/>
      </c>
      <c r="H66" s="27" t="str">
        <f>IF(入力1[[#This Row],[尿蛋白定性]]="","",入力1[尿蛋白定性])</f>
        <v/>
      </c>
      <c r="K66" s="1">
        <v>56</v>
      </c>
      <c r="L66" s="3" t="str">
        <f>IFERROR(SMALL(暦調整[年月日合成],上詰昇順①[[#This Row],[番号]]),"")</f>
        <v/>
      </c>
      <c r="M66" s="1" t="str">
        <f>IFERROR(VLOOKUP(上詰昇順①[[#This Row],[年月日]],暦調整[[年月日合成]:[尿定性（再掲）]],2,FALSE),"")</f>
        <v/>
      </c>
      <c r="N66" s="1" t="str">
        <f>IFERROR(VLOOKUP(上詰昇順①[[#This Row],[年月日]],暦調整[[年月日合成]:[尿定性（再掲）]],3,FALSE),"")</f>
        <v/>
      </c>
      <c r="Q66" s="1">
        <v>56</v>
      </c>
      <c r="R66" s="28" t="str">
        <f>IF(COUNTBLANK(暦調整[[#This Row],[eGFR（再掲）]:[尿定性（再掲）]])=0,暦調整[[#This Row],[年月日合成]],"")</f>
        <v/>
      </c>
      <c r="S66" s="28" t="str">
        <f>IFERROR(SMALL(上詰昇順②[判定可能年月日],上詰昇順②[[#This Row],[番号]]),"")</f>
        <v/>
      </c>
      <c r="T66" t="str">
        <f>IFERROR(VLOOKUP(上詰昇順②[[#This Row],[年月日]],暦調整[[年月日合成]:[尿定性（再掲）]],2,FALSE),"")</f>
        <v/>
      </c>
      <c r="U66" t="str">
        <f>IFERROR(VLOOKUP(上詰昇順②[[#This Row],[年月日]],暦調整[[年月日合成]:[尿定性（再掲）]],3,FALSE),"")</f>
        <v/>
      </c>
      <c r="X66" s="1">
        <v>56</v>
      </c>
      <c r="Y66" s="3" t="str">
        <f>上詰昇順①[年月日]</f>
        <v/>
      </c>
      <c r="Z66" s="1" t="str">
        <f>上詰昇順①[対応eGFR]</f>
        <v/>
      </c>
      <c r="AC66" s="1">
        <v>56</v>
      </c>
      <c r="AD66" s="3" t="str">
        <f>上詰昇順②[[#This Row],[年月日]]</f>
        <v/>
      </c>
      <c r="AE66" s="1" t="str">
        <f>IF(上詰昇順②[対応eGFR]&lt;30,4,"")</f>
        <v/>
      </c>
      <c r="AF66" s="1" t="str">
        <f>IF(上詰昇順②[対応尿定性]="-",1,IF(上詰昇順②[対応尿定性]="±",2,IF(上詰昇順②[対応尿定性]="","",3)))</f>
        <v/>
      </c>
      <c r="AG66" s="1" t="str">
        <f>IF(グラフ用②[[#This Row],[eGFR判定]]&lt;&gt;"",グラフ用②[[#This Row],[eGFR判定]],グラフ用②[[#This Row],[尿検査判定]])</f>
        <v/>
      </c>
      <c r="AH66" s="1" t="str">
        <f>IF(グラフ用②[[#This Row],[最終判定①]]="","",IF(グラフ用②[[#This Row],[最終判定①]]=1,"第1期(腎症前期)",IF(グラフ用②[[#This Row],[最終判定①]]=2,"第2期(早期腎症期)",IF(グラフ用②[[#This Row],[最終判定①]]=3,"第3期(顕性腎症期)","第4期(腎不全期)"))))</f>
        <v/>
      </c>
      <c r="AX66">
        <v>56</v>
      </c>
      <c r="AY66" s="39" t="str">
        <f ca="1">IF(グラフ用③[[#This Row],[番号]]=COUNT(グラフ用①[年月日])+1,介入日[最終＋3年],グラフ用①[[#This Row],[年月日]])</f>
        <v/>
      </c>
      <c r="AZ66" t="str">
        <f ca="1">IF(グラフ用③[[#This Row],[年月日]]=介入日[最終＋3年],NA(),IF(グラフ用①[[#This Row],[年月日]]="","",IF(グラフ用①[[#This Row],[年月日]]&lt;=介入日[年月日合成],グラフ用①[[#This Row],[eGFR]],NA())))</f>
        <v/>
      </c>
      <c r="BA66" t="str">
        <f ca="1">IF(グラフ用③[[#This Row],[年月日]]=介入日[最終＋3年],NA(),IF(グラフ用①[[#This Row],[年月日]]="","",IF(グラフ用①[[#This Row],[年月日]]&gt;介入日[年月日合成],グラフ用①[[#This Row],[eGFR]],NA())))</f>
        <v/>
      </c>
      <c r="BB6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6">
        <v>56</v>
      </c>
      <c r="BJ66" s="39" t="str">
        <f>グラフ用①[[#This Row],[年月日]]</f>
        <v/>
      </c>
      <c r="BK66" t="str">
        <f>IF(介入前後計算[[#This Row],[年月日]]="","",IF(グラフ用①[[#This Row],[年月日]]&lt;=介入日[年月日合成],グラフ用①[[#This Row],[eGFR]],""))</f>
        <v/>
      </c>
      <c r="BL66" t="str">
        <f>IF(介入前後計算[[#This Row],[年月日]]="","",IF(グラフ用①[[#This Row],[年月日]]&gt;介入日[年月日合成],グラフ用①[[#This Row],[eGFR]],""))</f>
        <v/>
      </c>
      <c r="BM66" t="str">
        <f ca="1">IFERROR(介入前後計算[[#This Row],[年月日]]*前パラメーター[傾き]+前パラメーター[切片],"")</f>
        <v/>
      </c>
      <c r="BN66" t="str">
        <f ca="1">IFERROR(介入前後計算[[#This Row],[年月日]]*後パラメーター[傾き]+後パラメーター[切片],"")</f>
        <v/>
      </c>
      <c r="BO66" s="40" t="str">
        <f>IF(介入前後計算[[#This Row],[A_eGFR]]="","",-介入前後計算[[#This Row],[A_eGFR]]+介入前後計算[[#This Row],[A予測]])</f>
        <v/>
      </c>
      <c r="BP66" s="40" t="str">
        <f>IF(介入前後計算[[#This Row],[B_eGFR]]="","",-介入前後計算[[#This Row],[B_eGFR]]+介入前後計算[[#This Row],[B予測]])</f>
        <v/>
      </c>
      <c r="BQ66" s="39" t="str">
        <f>IF(介入前後計算[[#This Row],[年月日]]="","",IF(グラフ用①[[#This Row],[年月日]]&lt;=介入日[年月日合成],グラフ用①[年月日],""))</f>
        <v/>
      </c>
      <c r="BR66" s="39" t="str">
        <f>IF(介入前後計算[[#This Row],[年月日]]="","",IF(グラフ用①[[#This Row],[年月日]]&gt;介入日[年月日合成],グラフ用①[年月日],""))</f>
        <v/>
      </c>
    </row>
    <row r="67" spans="2:70" x14ac:dyDescent="0.45">
      <c r="B67" s="1">
        <v>57</v>
      </c>
      <c r="C67" s="1" t="str">
        <f>IF(OR(入力1[[#This Row],[元号]]="",入力1[[#This Row],[和暦年]]=""),"",入力1[[#This Row],[元号]]&amp;入力1[[#This Row],[和暦年]]&amp;"年")</f>
        <v/>
      </c>
      <c r="D67" s="1" t="str">
        <f>IF(暦調整[[#This Row],[元号和暦年]]&lt;&gt;"","",IF(入力1[[#This Row],[（西暦年）]]&lt;&gt;"",入力1[[#This Row],[（西暦年）]]&amp;"年",""))</f>
        <v/>
      </c>
      <c r="E67" s="1" t="str">
        <f>IF(AND(暦調整[[#This Row],[元号和暦年]]="",暦調整[[#This Row],[西暦年（再掲）]]=""),"",IF(暦調整[[#This Row],[元号和暦年]]&lt;&gt;"",暦調整[元号和暦年],暦調整[西暦年（再掲）]))</f>
        <v/>
      </c>
      <c r="F67" s="3" t="str">
        <f>IF(暦調整[[#This Row],[年]]="","",DATEVALUE(暦調整[[#This Row],[年]]&amp;IF(入力1[[#This Row],[月]]="","1月",入力1[[#This Row],[月]]&amp;"月")&amp;IF(入力1[[#This Row],[日]]="","1日",入力1[[#This Row],[日]]&amp;"日")))</f>
        <v/>
      </c>
      <c r="G67" s="27" t="str">
        <f>IF(入力1[[#This Row],[eGFR]]="","",入力1[eGFR])</f>
        <v/>
      </c>
      <c r="H67" s="27" t="str">
        <f>IF(入力1[[#This Row],[尿蛋白定性]]="","",入力1[尿蛋白定性])</f>
        <v/>
      </c>
      <c r="K67" s="1">
        <v>57</v>
      </c>
      <c r="L67" s="3" t="str">
        <f>IFERROR(SMALL(暦調整[年月日合成],上詰昇順①[[#This Row],[番号]]),"")</f>
        <v/>
      </c>
      <c r="M67" s="1" t="str">
        <f>IFERROR(VLOOKUP(上詰昇順①[[#This Row],[年月日]],暦調整[[年月日合成]:[尿定性（再掲）]],2,FALSE),"")</f>
        <v/>
      </c>
      <c r="N67" s="1" t="str">
        <f>IFERROR(VLOOKUP(上詰昇順①[[#This Row],[年月日]],暦調整[[年月日合成]:[尿定性（再掲）]],3,FALSE),"")</f>
        <v/>
      </c>
      <c r="Q67" s="1">
        <v>57</v>
      </c>
      <c r="R67" s="28" t="str">
        <f>IF(COUNTBLANK(暦調整[[#This Row],[eGFR（再掲）]:[尿定性（再掲）]])=0,暦調整[[#This Row],[年月日合成]],"")</f>
        <v/>
      </c>
      <c r="S67" s="28" t="str">
        <f>IFERROR(SMALL(上詰昇順②[判定可能年月日],上詰昇順②[[#This Row],[番号]]),"")</f>
        <v/>
      </c>
      <c r="T67" t="str">
        <f>IFERROR(VLOOKUP(上詰昇順②[[#This Row],[年月日]],暦調整[[年月日合成]:[尿定性（再掲）]],2,FALSE),"")</f>
        <v/>
      </c>
      <c r="U67" t="str">
        <f>IFERROR(VLOOKUP(上詰昇順②[[#This Row],[年月日]],暦調整[[年月日合成]:[尿定性（再掲）]],3,FALSE),"")</f>
        <v/>
      </c>
      <c r="X67" s="1">
        <v>57</v>
      </c>
      <c r="Y67" s="3" t="str">
        <f>上詰昇順①[年月日]</f>
        <v/>
      </c>
      <c r="Z67" s="1" t="str">
        <f>上詰昇順①[対応eGFR]</f>
        <v/>
      </c>
      <c r="AC67" s="1">
        <v>57</v>
      </c>
      <c r="AD67" s="3" t="str">
        <f>上詰昇順②[[#This Row],[年月日]]</f>
        <v/>
      </c>
      <c r="AE67" s="1" t="str">
        <f>IF(上詰昇順②[対応eGFR]&lt;30,4,"")</f>
        <v/>
      </c>
      <c r="AF67" s="1" t="str">
        <f>IF(上詰昇順②[対応尿定性]="-",1,IF(上詰昇順②[対応尿定性]="±",2,IF(上詰昇順②[対応尿定性]="","",3)))</f>
        <v/>
      </c>
      <c r="AG67" s="1" t="str">
        <f>IF(グラフ用②[[#This Row],[eGFR判定]]&lt;&gt;"",グラフ用②[[#This Row],[eGFR判定]],グラフ用②[[#This Row],[尿検査判定]])</f>
        <v/>
      </c>
      <c r="AH67" s="1" t="str">
        <f>IF(グラフ用②[[#This Row],[最終判定①]]="","",IF(グラフ用②[[#This Row],[最終判定①]]=1,"第1期(腎症前期)",IF(グラフ用②[[#This Row],[最終判定①]]=2,"第2期(早期腎症期)",IF(グラフ用②[[#This Row],[最終判定①]]=3,"第3期(顕性腎症期)","第4期(腎不全期)"))))</f>
        <v/>
      </c>
      <c r="AX67">
        <v>57</v>
      </c>
      <c r="AY67" s="39" t="str">
        <f ca="1">IF(グラフ用③[[#This Row],[番号]]=COUNT(グラフ用①[年月日])+1,介入日[最終＋3年],グラフ用①[[#This Row],[年月日]])</f>
        <v/>
      </c>
      <c r="AZ67" t="str">
        <f ca="1">IF(グラフ用③[[#This Row],[年月日]]=介入日[最終＋3年],NA(),IF(グラフ用①[[#This Row],[年月日]]="","",IF(グラフ用①[[#This Row],[年月日]]&lt;=介入日[年月日合成],グラフ用①[[#This Row],[eGFR]],NA())))</f>
        <v/>
      </c>
      <c r="BA67" t="str">
        <f ca="1">IF(グラフ用③[[#This Row],[年月日]]=介入日[最終＋3年],NA(),IF(グラフ用①[[#This Row],[年月日]]="","",IF(グラフ用①[[#This Row],[年月日]]&gt;介入日[年月日合成],グラフ用①[[#This Row],[eGFR]],NA())))</f>
        <v/>
      </c>
      <c r="BB6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7">
        <v>57</v>
      </c>
      <c r="BJ67" s="39" t="str">
        <f>グラフ用①[[#This Row],[年月日]]</f>
        <v/>
      </c>
      <c r="BK67" t="str">
        <f>IF(介入前後計算[[#This Row],[年月日]]="","",IF(グラフ用①[[#This Row],[年月日]]&lt;=介入日[年月日合成],グラフ用①[[#This Row],[eGFR]],""))</f>
        <v/>
      </c>
      <c r="BL67" t="str">
        <f>IF(介入前後計算[[#This Row],[年月日]]="","",IF(グラフ用①[[#This Row],[年月日]]&gt;介入日[年月日合成],グラフ用①[[#This Row],[eGFR]],""))</f>
        <v/>
      </c>
      <c r="BM67" t="str">
        <f ca="1">IFERROR(介入前後計算[[#This Row],[年月日]]*前パラメーター[傾き]+前パラメーター[切片],"")</f>
        <v/>
      </c>
      <c r="BN67" t="str">
        <f ca="1">IFERROR(介入前後計算[[#This Row],[年月日]]*後パラメーター[傾き]+後パラメーター[切片],"")</f>
        <v/>
      </c>
      <c r="BO67" s="40" t="str">
        <f>IF(介入前後計算[[#This Row],[A_eGFR]]="","",-介入前後計算[[#This Row],[A_eGFR]]+介入前後計算[[#This Row],[A予測]])</f>
        <v/>
      </c>
      <c r="BP67" s="40" t="str">
        <f>IF(介入前後計算[[#This Row],[B_eGFR]]="","",-介入前後計算[[#This Row],[B_eGFR]]+介入前後計算[[#This Row],[B予測]])</f>
        <v/>
      </c>
      <c r="BQ67" s="39" t="str">
        <f>IF(介入前後計算[[#This Row],[年月日]]="","",IF(グラフ用①[[#This Row],[年月日]]&lt;=介入日[年月日合成],グラフ用①[年月日],""))</f>
        <v/>
      </c>
      <c r="BR67" s="39" t="str">
        <f>IF(介入前後計算[[#This Row],[年月日]]="","",IF(グラフ用①[[#This Row],[年月日]]&gt;介入日[年月日合成],グラフ用①[年月日],""))</f>
        <v/>
      </c>
    </row>
    <row r="68" spans="2:70" x14ac:dyDescent="0.45">
      <c r="B68" s="1">
        <v>58</v>
      </c>
      <c r="C68" s="1" t="str">
        <f>IF(OR(入力1[[#This Row],[元号]]="",入力1[[#This Row],[和暦年]]=""),"",入力1[[#This Row],[元号]]&amp;入力1[[#This Row],[和暦年]]&amp;"年")</f>
        <v/>
      </c>
      <c r="D68" s="1" t="str">
        <f>IF(暦調整[[#This Row],[元号和暦年]]&lt;&gt;"","",IF(入力1[[#This Row],[（西暦年）]]&lt;&gt;"",入力1[[#This Row],[（西暦年）]]&amp;"年",""))</f>
        <v/>
      </c>
      <c r="E68" s="1" t="str">
        <f>IF(AND(暦調整[[#This Row],[元号和暦年]]="",暦調整[[#This Row],[西暦年（再掲）]]=""),"",IF(暦調整[[#This Row],[元号和暦年]]&lt;&gt;"",暦調整[元号和暦年],暦調整[西暦年（再掲）]))</f>
        <v/>
      </c>
      <c r="F68" s="3" t="str">
        <f>IF(暦調整[[#This Row],[年]]="","",DATEVALUE(暦調整[[#This Row],[年]]&amp;IF(入力1[[#This Row],[月]]="","1月",入力1[[#This Row],[月]]&amp;"月")&amp;IF(入力1[[#This Row],[日]]="","1日",入力1[[#This Row],[日]]&amp;"日")))</f>
        <v/>
      </c>
      <c r="G68" s="27" t="str">
        <f>IF(入力1[[#This Row],[eGFR]]="","",入力1[eGFR])</f>
        <v/>
      </c>
      <c r="H68" s="27" t="str">
        <f>IF(入力1[[#This Row],[尿蛋白定性]]="","",入力1[尿蛋白定性])</f>
        <v/>
      </c>
      <c r="K68" s="1">
        <v>58</v>
      </c>
      <c r="L68" s="3" t="str">
        <f>IFERROR(SMALL(暦調整[年月日合成],上詰昇順①[[#This Row],[番号]]),"")</f>
        <v/>
      </c>
      <c r="M68" s="1" t="str">
        <f>IFERROR(VLOOKUP(上詰昇順①[[#This Row],[年月日]],暦調整[[年月日合成]:[尿定性（再掲）]],2,FALSE),"")</f>
        <v/>
      </c>
      <c r="N68" s="1" t="str">
        <f>IFERROR(VLOOKUP(上詰昇順①[[#This Row],[年月日]],暦調整[[年月日合成]:[尿定性（再掲）]],3,FALSE),"")</f>
        <v/>
      </c>
      <c r="Q68" s="1">
        <v>58</v>
      </c>
      <c r="R68" s="28" t="str">
        <f>IF(COUNTBLANK(暦調整[[#This Row],[eGFR（再掲）]:[尿定性（再掲）]])=0,暦調整[[#This Row],[年月日合成]],"")</f>
        <v/>
      </c>
      <c r="S68" s="28" t="str">
        <f>IFERROR(SMALL(上詰昇順②[判定可能年月日],上詰昇順②[[#This Row],[番号]]),"")</f>
        <v/>
      </c>
      <c r="T68" t="str">
        <f>IFERROR(VLOOKUP(上詰昇順②[[#This Row],[年月日]],暦調整[[年月日合成]:[尿定性（再掲）]],2,FALSE),"")</f>
        <v/>
      </c>
      <c r="U68" t="str">
        <f>IFERROR(VLOOKUP(上詰昇順②[[#This Row],[年月日]],暦調整[[年月日合成]:[尿定性（再掲）]],3,FALSE),"")</f>
        <v/>
      </c>
      <c r="X68" s="1">
        <v>58</v>
      </c>
      <c r="Y68" s="3" t="str">
        <f>上詰昇順①[年月日]</f>
        <v/>
      </c>
      <c r="Z68" s="1" t="str">
        <f>上詰昇順①[対応eGFR]</f>
        <v/>
      </c>
      <c r="AC68" s="1">
        <v>58</v>
      </c>
      <c r="AD68" s="3" t="str">
        <f>上詰昇順②[[#This Row],[年月日]]</f>
        <v/>
      </c>
      <c r="AE68" s="1" t="str">
        <f>IF(上詰昇順②[対応eGFR]&lt;30,4,"")</f>
        <v/>
      </c>
      <c r="AF68" s="1" t="str">
        <f>IF(上詰昇順②[対応尿定性]="-",1,IF(上詰昇順②[対応尿定性]="±",2,IF(上詰昇順②[対応尿定性]="","",3)))</f>
        <v/>
      </c>
      <c r="AG68" s="1" t="str">
        <f>IF(グラフ用②[[#This Row],[eGFR判定]]&lt;&gt;"",グラフ用②[[#This Row],[eGFR判定]],グラフ用②[[#This Row],[尿検査判定]])</f>
        <v/>
      </c>
      <c r="AH68" s="1" t="str">
        <f>IF(グラフ用②[[#This Row],[最終判定①]]="","",IF(グラフ用②[[#This Row],[最終判定①]]=1,"第1期(腎症前期)",IF(グラフ用②[[#This Row],[最終判定①]]=2,"第2期(早期腎症期)",IF(グラフ用②[[#This Row],[最終判定①]]=3,"第3期(顕性腎症期)","第4期(腎不全期)"))))</f>
        <v/>
      </c>
      <c r="AX68">
        <v>58</v>
      </c>
      <c r="AY68" s="39" t="str">
        <f ca="1">IF(グラフ用③[[#This Row],[番号]]=COUNT(グラフ用①[年月日])+1,介入日[最終＋3年],グラフ用①[[#This Row],[年月日]])</f>
        <v/>
      </c>
      <c r="AZ68" t="str">
        <f ca="1">IF(グラフ用③[[#This Row],[年月日]]=介入日[最終＋3年],NA(),IF(グラフ用①[[#This Row],[年月日]]="","",IF(グラフ用①[[#This Row],[年月日]]&lt;=介入日[年月日合成],グラフ用①[[#This Row],[eGFR]],NA())))</f>
        <v/>
      </c>
      <c r="BA68" t="str">
        <f ca="1">IF(グラフ用③[[#This Row],[年月日]]=介入日[最終＋3年],NA(),IF(グラフ用①[[#This Row],[年月日]]="","",IF(グラフ用①[[#This Row],[年月日]]&gt;介入日[年月日合成],グラフ用①[[#This Row],[eGFR]],NA())))</f>
        <v/>
      </c>
      <c r="BB6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8">
        <v>58</v>
      </c>
      <c r="BJ68" s="39" t="str">
        <f>グラフ用①[[#This Row],[年月日]]</f>
        <v/>
      </c>
      <c r="BK68" t="str">
        <f>IF(介入前後計算[[#This Row],[年月日]]="","",IF(グラフ用①[[#This Row],[年月日]]&lt;=介入日[年月日合成],グラフ用①[[#This Row],[eGFR]],""))</f>
        <v/>
      </c>
      <c r="BL68" t="str">
        <f>IF(介入前後計算[[#This Row],[年月日]]="","",IF(グラフ用①[[#This Row],[年月日]]&gt;介入日[年月日合成],グラフ用①[[#This Row],[eGFR]],""))</f>
        <v/>
      </c>
      <c r="BM68" t="str">
        <f ca="1">IFERROR(介入前後計算[[#This Row],[年月日]]*前パラメーター[傾き]+前パラメーター[切片],"")</f>
        <v/>
      </c>
      <c r="BN68" t="str">
        <f ca="1">IFERROR(介入前後計算[[#This Row],[年月日]]*後パラメーター[傾き]+後パラメーター[切片],"")</f>
        <v/>
      </c>
      <c r="BO68" s="40" t="str">
        <f>IF(介入前後計算[[#This Row],[A_eGFR]]="","",-介入前後計算[[#This Row],[A_eGFR]]+介入前後計算[[#This Row],[A予測]])</f>
        <v/>
      </c>
      <c r="BP68" s="40" t="str">
        <f>IF(介入前後計算[[#This Row],[B_eGFR]]="","",-介入前後計算[[#This Row],[B_eGFR]]+介入前後計算[[#This Row],[B予測]])</f>
        <v/>
      </c>
      <c r="BQ68" s="39" t="str">
        <f>IF(介入前後計算[[#This Row],[年月日]]="","",IF(グラフ用①[[#This Row],[年月日]]&lt;=介入日[年月日合成],グラフ用①[年月日],""))</f>
        <v/>
      </c>
      <c r="BR68" s="39" t="str">
        <f>IF(介入前後計算[[#This Row],[年月日]]="","",IF(グラフ用①[[#This Row],[年月日]]&gt;介入日[年月日合成],グラフ用①[年月日],""))</f>
        <v/>
      </c>
    </row>
    <row r="69" spans="2:70" x14ac:dyDescent="0.45">
      <c r="B69" s="1">
        <v>59</v>
      </c>
      <c r="C69" s="1" t="str">
        <f>IF(OR(入力1[[#This Row],[元号]]="",入力1[[#This Row],[和暦年]]=""),"",入力1[[#This Row],[元号]]&amp;入力1[[#This Row],[和暦年]]&amp;"年")</f>
        <v/>
      </c>
      <c r="D69" s="1" t="str">
        <f>IF(暦調整[[#This Row],[元号和暦年]]&lt;&gt;"","",IF(入力1[[#This Row],[（西暦年）]]&lt;&gt;"",入力1[[#This Row],[（西暦年）]]&amp;"年",""))</f>
        <v/>
      </c>
      <c r="E69" s="1" t="str">
        <f>IF(AND(暦調整[[#This Row],[元号和暦年]]="",暦調整[[#This Row],[西暦年（再掲）]]=""),"",IF(暦調整[[#This Row],[元号和暦年]]&lt;&gt;"",暦調整[元号和暦年],暦調整[西暦年（再掲）]))</f>
        <v/>
      </c>
      <c r="F69" s="3" t="str">
        <f>IF(暦調整[[#This Row],[年]]="","",DATEVALUE(暦調整[[#This Row],[年]]&amp;IF(入力1[[#This Row],[月]]="","1月",入力1[[#This Row],[月]]&amp;"月")&amp;IF(入力1[[#This Row],[日]]="","1日",入力1[[#This Row],[日]]&amp;"日")))</f>
        <v/>
      </c>
      <c r="G69" s="27" t="str">
        <f>IF(入力1[[#This Row],[eGFR]]="","",入力1[eGFR])</f>
        <v/>
      </c>
      <c r="H69" s="27" t="str">
        <f>IF(入力1[[#This Row],[尿蛋白定性]]="","",入力1[尿蛋白定性])</f>
        <v/>
      </c>
      <c r="K69" s="1">
        <v>59</v>
      </c>
      <c r="L69" s="3" t="str">
        <f>IFERROR(SMALL(暦調整[年月日合成],上詰昇順①[[#This Row],[番号]]),"")</f>
        <v/>
      </c>
      <c r="M69" s="1" t="str">
        <f>IFERROR(VLOOKUP(上詰昇順①[[#This Row],[年月日]],暦調整[[年月日合成]:[尿定性（再掲）]],2,FALSE),"")</f>
        <v/>
      </c>
      <c r="N69" s="1" t="str">
        <f>IFERROR(VLOOKUP(上詰昇順①[[#This Row],[年月日]],暦調整[[年月日合成]:[尿定性（再掲）]],3,FALSE),"")</f>
        <v/>
      </c>
      <c r="Q69" s="1">
        <v>59</v>
      </c>
      <c r="R69" s="28" t="str">
        <f>IF(COUNTBLANK(暦調整[[#This Row],[eGFR（再掲）]:[尿定性（再掲）]])=0,暦調整[[#This Row],[年月日合成]],"")</f>
        <v/>
      </c>
      <c r="S69" s="28" t="str">
        <f>IFERROR(SMALL(上詰昇順②[判定可能年月日],上詰昇順②[[#This Row],[番号]]),"")</f>
        <v/>
      </c>
      <c r="T69" t="str">
        <f>IFERROR(VLOOKUP(上詰昇順②[[#This Row],[年月日]],暦調整[[年月日合成]:[尿定性（再掲）]],2,FALSE),"")</f>
        <v/>
      </c>
      <c r="U69" t="str">
        <f>IFERROR(VLOOKUP(上詰昇順②[[#This Row],[年月日]],暦調整[[年月日合成]:[尿定性（再掲）]],3,FALSE),"")</f>
        <v/>
      </c>
      <c r="X69" s="1">
        <v>59</v>
      </c>
      <c r="Y69" s="3" t="str">
        <f>上詰昇順①[年月日]</f>
        <v/>
      </c>
      <c r="Z69" s="1" t="str">
        <f>上詰昇順①[対応eGFR]</f>
        <v/>
      </c>
      <c r="AC69" s="1">
        <v>59</v>
      </c>
      <c r="AD69" s="3" t="str">
        <f>上詰昇順②[[#This Row],[年月日]]</f>
        <v/>
      </c>
      <c r="AE69" s="1" t="str">
        <f>IF(上詰昇順②[対応eGFR]&lt;30,4,"")</f>
        <v/>
      </c>
      <c r="AF69" s="1" t="str">
        <f>IF(上詰昇順②[対応尿定性]="-",1,IF(上詰昇順②[対応尿定性]="±",2,IF(上詰昇順②[対応尿定性]="","",3)))</f>
        <v/>
      </c>
      <c r="AG69" s="1" t="str">
        <f>IF(グラフ用②[[#This Row],[eGFR判定]]&lt;&gt;"",グラフ用②[[#This Row],[eGFR判定]],グラフ用②[[#This Row],[尿検査判定]])</f>
        <v/>
      </c>
      <c r="AH69" s="1" t="str">
        <f>IF(グラフ用②[[#This Row],[最終判定①]]="","",IF(グラフ用②[[#This Row],[最終判定①]]=1,"第1期(腎症前期)",IF(グラフ用②[[#This Row],[最終判定①]]=2,"第2期(早期腎症期)",IF(グラフ用②[[#This Row],[最終判定①]]=3,"第3期(顕性腎症期)","第4期(腎不全期)"))))</f>
        <v/>
      </c>
      <c r="AX69">
        <v>59</v>
      </c>
      <c r="AY69" s="39" t="str">
        <f ca="1">IF(グラフ用③[[#This Row],[番号]]=COUNT(グラフ用①[年月日])+1,介入日[最終＋3年],グラフ用①[[#This Row],[年月日]])</f>
        <v/>
      </c>
      <c r="AZ69" t="str">
        <f ca="1">IF(グラフ用③[[#This Row],[年月日]]=介入日[最終＋3年],NA(),IF(グラフ用①[[#This Row],[年月日]]="","",IF(グラフ用①[[#This Row],[年月日]]&lt;=介入日[年月日合成],グラフ用①[[#This Row],[eGFR]],NA())))</f>
        <v/>
      </c>
      <c r="BA69" t="str">
        <f ca="1">IF(グラフ用③[[#This Row],[年月日]]=介入日[最終＋3年],NA(),IF(グラフ用①[[#This Row],[年月日]]="","",IF(グラフ用①[[#This Row],[年月日]]&gt;介入日[年月日合成],グラフ用①[[#This Row],[eGFR]],NA())))</f>
        <v/>
      </c>
      <c r="BB6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6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6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6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69">
        <v>59</v>
      </c>
      <c r="BJ69" s="39" t="str">
        <f>グラフ用①[[#This Row],[年月日]]</f>
        <v/>
      </c>
      <c r="BK69" t="str">
        <f>IF(介入前後計算[[#This Row],[年月日]]="","",IF(グラフ用①[[#This Row],[年月日]]&lt;=介入日[年月日合成],グラフ用①[[#This Row],[eGFR]],""))</f>
        <v/>
      </c>
      <c r="BL69" t="str">
        <f>IF(介入前後計算[[#This Row],[年月日]]="","",IF(グラフ用①[[#This Row],[年月日]]&gt;介入日[年月日合成],グラフ用①[[#This Row],[eGFR]],""))</f>
        <v/>
      </c>
      <c r="BM69" t="str">
        <f ca="1">IFERROR(介入前後計算[[#This Row],[年月日]]*前パラメーター[傾き]+前パラメーター[切片],"")</f>
        <v/>
      </c>
      <c r="BN69" t="str">
        <f ca="1">IFERROR(介入前後計算[[#This Row],[年月日]]*後パラメーター[傾き]+後パラメーター[切片],"")</f>
        <v/>
      </c>
      <c r="BO69" s="40" t="str">
        <f>IF(介入前後計算[[#This Row],[A_eGFR]]="","",-介入前後計算[[#This Row],[A_eGFR]]+介入前後計算[[#This Row],[A予測]])</f>
        <v/>
      </c>
      <c r="BP69" s="40" t="str">
        <f>IF(介入前後計算[[#This Row],[B_eGFR]]="","",-介入前後計算[[#This Row],[B_eGFR]]+介入前後計算[[#This Row],[B予測]])</f>
        <v/>
      </c>
      <c r="BQ69" s="39" t="str">
        <f>IF(介入前後計算[[#This Row],[年月日]]="","",IF(グラフ用①[[#This Row],[年月日]]&lt;=介入日[年月日合成],グラフ用①[年月日],""))</f>
        <v/>
      </c>
      <c r="BR69" s="39" t="str">
        <f>IF(介入前後計算[[#This Row],[年月日]]="","",IF(グラフ用①[[#This Row],[年月日]]&gt;介入日[年月日合成],グラフ用①[年月日],""))</f>
        <v/>
      </c>
    </row>
    <row r="70" spans="2:70" x14ac:dyDescent="0.45">
      <c r="B70" s="1">
        <v>60</v>
      </c>
      <c r="C70" s="1" t="str">
        <f>IF(OR(入力1[[#This Row],[元号]]="",入力1[[#This Row],[和暦年]]=""),"",入力1[[#This Row],[元号]]&amp;入力1[[#This Row],[和暦年]]&amp;"年")</f>
        <v/>
      </c>
      <c r="D70" s="1" t="str">
        <f>IF(暦調整[[#This Row],[元号和暦年]]&lt;&gt;"","",IF(入力1[[#This Row],[（西暦年）]]&lt;&gt;"",入力1[[#This Row],[（西暦年）]]&amp;"年",""))</f>
        <v/>
      </c>
      <c r="E70" s="1" t="str">
        <f>IF(AND(暦調整[[#This Row],[元号和暦年]]="",暦調整[[#This Row],[西暦年（再掲）]]=""),"",IF(暦調整[[#This Row],[元号和暦年]]&lt;&gt;"",暦調整[元号和暦年],暦調整[西暦年（再掲）]))</f>
        <v/>
      </c>
      <c r="F70" s="3" t="str">
        <f>IF(暦調整[[#This Row],[年]]="","",DATEVALUE(暦調整[[#This Row],[年]]&amp;IF(入力1[[#This Row],[月]]="","1月",入力1[[#This Row],[月]]&amp;"月")&amp;IF(入力1[[#This Row],[日]]="","1日",入力1[[#This Row],[日]]&amp;"日")))</f>
        <v/>
      </c>
      <c r="G70" s="27" t="str">
        <f>IF(入力1[[#This Row],[eGFR]]="","",入力1[eGFR])</f>
        <v/>
      </c>
      <c r="H70" s="27" t="str">
        <f>IF(入力1[[#This Row],[尿蛋白定性]]="","",入力1[尿蛋白定性])</f>
        <v/>
      </c>
      <c r="K70" s="1">
        <v>60</v>
      </c>
      <c r="L70" s="3" t="str">
        <f>IFERROR(SMALL(暦調整[年月日合成],上詰昇順①[[#This Row],[番号]]),"")</f>
        <v/>
      </c>
      <c r="M70" s="1" t="str">
        <f>IFERROR(VLOOKUP(上詰昇順①[[#This Row],[年月日]],暦調整[[年月日合成]:[尿定性（再掲）]],2,FALSE),"")</f>
        <v/>
      </c>
      <c r="N70" s="1" t="str">
        <f>IFERROR(VLOOKUP(上詰昇順①[[#This Row],[年月日]],暦調整[[年月日合成]:[尿定性（再掲）]],3,FALSE),"")</f>
        <v/>
      </c>
      <c r="Q70" s="1">
        <v>60</v>
      </c>
      <c r="R70" s="28" t="str">
        <f>IF(COUNTBLANK(暦調整[[#This Row],[eGFR（再掲）]:[尿定性（再掲）]])=0,暦調整[[#This Row],[年月日合成]],"")</f>
        <v/>
      </c>
      <c r="S70" s="28" t="str">
        <f>IFERROR(SMALL(上詰昇順②[判定可能年月日],上詰昇順②[[#This Row],[番号]]),"")</f>
        <v/>
      </c>
      <c r="T70" t="str">
        <f>IFERROR(VLOOKUP(上詰昇順②[[#This Row],[年月日]],暦調整[[年月日合成]:[尿定性（再掲）]],2,FALSE),"")</f>
        <v/>
      </c>
      <c r="U70" t="str">
        <f>IFERROR(VLOOKUP(上詰昇順②[[#This Row],[年月日]],暦調整[[年月日合成]:[尿定性（再掲）]],3,FALSE),"")</f>
        <v/>
      </c>
      <c r="X70" s="1">
        <v>60</v>
      </c>
      <c r="Y70" s="3" t="str">
        <f>上詰昇順①[年月日]</f>
        <v/>
      </c>
      <c r="Z70" s="1" t="str">
        <f>上詰昇順①[対応eGFR]</f>
        <v/>
      </c>
      <c r="AC70" s="1">
        <v>60</v>
      </c>
      <c r="AD70" s="3" t="str">
        <f>上詰昇順②[[#This Row],[年月日]]</f>
        <v/>
      </c>
      <c r="AE70" s="1" t="str">
        <f>IF(上詰昇順②[対応eGFR]&lt;30,4,"")</f>
        <v/>
      </c>
      <c r="AF70" s="1" t="str">
        <f>IF(上詰昇順②[対応尿定性]="-",1,IF(上詰昇順②[対応尿定性]="±",2,IF(上詰昇順②[対応尿定性]="","",3)))</f>
        <v/>
      </c>
      <c r="AG70" s="1" t="str">
        <f>IF(グラフ用②[[#This Row],[eGFR判定]]&lt;&gt;"",グラフ用②[[#This Row],[eGFR判定]],グラフ用②[[#This Row],[尿検査判定]])</f>
        <v/>
      </c>
      <c r="AH70" s="1" t="str">
        <f>IF(グラフ用②[[#This Row],[最終判定①]]="","",IF(グラフ用②[[#This Row],[最終判定①]]=1,"第1期(腎症前期)",IF(グラフ用②[[#This Row],[最終判定①]]=2,"第2期(早期腎症期)",IF(グラフ用②[[#This Row],[最終判定①]]=3,"第3期(顕性腎症期)","第4期(腎不全期)"))))</f>
        <v/>
      </c>
      <c r="AX70">
        <v>60</v>
      </c>
      <c r="AY70" s="39" t="str">
        <f ca="1">IF(グラフ用③[[#This Row],[番号]]=COUNT(グラフ用①[年月日])+1,介入日[最終＋3年],グラフ用①[[#This Row],[年月日]])</f>
        <v/>
      </c>
      <c r="AZ70" t="str">
        <f ca="1">IF(グラフ用③[[#This Row],[年月日]]=介入日[最終＋3年],NA(),IF(グラフ用①[[#This Row],[年月日]]="","",IF(グラフ用①[[#This Row],[年月日]]&lt;=介入日[年月日合成],グラフ用①[[#This Row],[eGFR]],NA())))</f>
        <v/>
      </c>
      <c r="BA70" t="str">
        <f ca="1">IF(グラフ用③[[#This Row],[年月日]]=介入日[最終＋3年],NA(),IF(グラフ用①[[#This Row],[年月日]]="","",IF(グラフ用①[[#This Row],[年月日]]&gt;介入日[年月日合成],グラフ用①[[#This Row],[eGFR]],NA())))</f>
        <v/>
      </c>
      <c r="BB7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0">
        <v>60</v>
      </c>
      <c r="BJ70" s="39" t="str">
        <f>グラフ用①[[#This Row],[年月日]]</f>
        <v/>
      </c>
      <c r="BK70" t="str">
        <f>IF(介入前後計算[[#This Row],[年月日]]="","",IF(グラフ用①[[#This Row],[年月日]]&lt;=介入日[年月日合成],グラフ用①[[#This Row],[eGFR]],""))</f>
        <v/>
      </c>
      <c r="BL70" t="str">
        <f>IF(介入前後計算[[#This Row],[年月日]]="","",IF(グラフ用①[[#This Row],[年月日]]&gt;介入日[年月日合成],グラフ用①[[#This Row],[eGFR]],""))</f>
        <v/>
      </c>
      <c r="BM70" t="str">
        <f ca="1">IFERROR(介入前後計算[[#This Row],[年月日]]*前パラメーター[傾き]+前パラメーター[切片],"")</f>
        <v/>
      </c>
      <c r="BN70" t="str">
        <f ca="1">IFERROR(介入前後計算[[#This Row],[年月日]]*後パラメーター[傾き]+後パラメーター[切片],"")</f>
        <v/>
      </c>
      <c r="BO70" s="40" t="str">
        <f>IF(介入前後計算[[#This Row],[A_eGFR]]="","",-介入前後計算[[#This Row],[A_eGFR]]+介入前後計算[[#This Row],[A予測]])</f>
        <v/>
      </c>
      <c r="BP70" s="40" t="str">
        <f>IF(介入前後計算[[#This Row],[B_eGFR]]="","",-介入前後計算[[#This Row],[B_eGFR]]+介入前後計算[[#This Row],[B予測]])</f>
        <v/>
      </c>
      <c r="BQ70" s="39" t="str">
        <f>IF(介入前後計算[[#This Row],[年月日]]="","",IF(グラフ用①[[#This Row],[年月日]]&lt;=介入日[年月日合成],グラフ用①[年月日],""))</f>
        <v/>
      </c>
      <c r="BR70" s="39" t="str">
        <f>IF(介入前後計算[[#This Row],[年月日]]="","",IF(グラフ用①[[#This Row],[年月日]]&gt;介入日[年月日合成],グラフ用①[年月日],""))</f>
        <v/>
      </c>
    </row>
    <row r="71" spans="2:70" x14ac:dyDescent="0.45">
      <c r="B71" s="1">
        <v>61</v>
      </c>
      <c r="C71" s="1" t="str">
        <f>IF(OR(入力1[[#This Row],[元号]]="",入力1[[#This Row],[和暦年]]=""),"",入力1[[#This Row],[元号]]&amp;入力1[[#This Row],[和暦年]]&amp;"年")</f>
        <v/>
      </c>
      <c r="D71" s="1" t="str">
        <f>IF(暦調整[[#This Row],[元号和暦年]]&lt;&gt;"","",IF(入力1[[#This Row],[（西暦年）]]&lt;&gt;"",入力1[[#This Row],[（西暦年）]]&amp;"年",""))</f>
        <v/>
      </c>
      <c r="E71" s="1" t="str">
        <f>IF(AND(暦調整[[#This Row],[元号和暦年]]="",暦調整[[#This Row],[西暦年（再掲）]]=""),"",IF(暦調整[[#This Row],[元号和暦年]]&lt;&gt;"",暦調整[元号和暦年],暦調整[西暦年（再掲）]))</f>
        <v/>
      </c>
      <c r="F71" s="3" t="str">
        <f>IF(暦調整[[#This Row],[年]]="","",DATEVALUE(暦調整[[#This Row],[年]]&amp;IF(入力1[[#This Row],[月]]="","1月",入力1[[#This Row],[月]]&amp;"月")&amp;IF(入力1[[#This Row],[日]]="","1日",入力1[[#This Row],[日]]&amp;"日")))</f>
        <v/>
      </c>
      <c r="G71" s="27" t="str">
        <f>IF(入力1[[#This Row],[eGFR]]="","",入力1[eGFR])</f>
        <v/>
      </c>
      <c r="H71" s="27" t="str">
        <f>IF(入力1[[#This Row],[尿蛋白定性]]="","",入力1[尿蛋白定性])</f>
        <v/>
      </c>
      <c r="K71" s="1">
        <v>61</v>
      </c>
      <c r="L71" s="3" t="str">
        <f>IFERROR(SMALL(暦調整[年月日合成],上詰昇順①[[#This Row],[番号]]),"")</f>
        <v/>
      </c>
      <c r="M71" s="1" t="str">
        <f>IFERROR(VLOOKUP(上詰昇順①[[#This Row],[年月日]],暦調整[[年月日合成]:[尿定性（再掲）]],2,FALSE),"")</f>
        <v/>
      </c>
      <c r="N71" s="1" t="str">
        <f>IFERROR(VLOOKUP(上詰昇順①[[#This Row],[年月日]],暦調整[[年月日合成]:[尿定性（再掲）]],3,FALSE),"")</f>
        <v/>
      </c>
      <c r="Q71" s="1">
        <v>61</v>
      </c>
      <c r="R71" s="28" t="str">
        <f>IF(COUNTBLANK(暦調整[[#This Row],[eGFR（再掲）]:[尿定性（再掲）]])=0,暦調整[[#This Row],[年月日合成]],"")</f>
        <v/>
      </c>
      <c r="S71" s="28" t="str">
        <f>IFERROR(SMALL(上詰昇順②[判定可能年月日],上詰昇順②[[#This Row],[番号]]),"")</f>
        <v/>
      </c>
      <c r="T71" t="str">
        <f>IFERROR(VLOOKUP(上詰昇順②[[#This Row],[年月日]],暦調整[[年月日合成]:[尿定性（再掲）]],2,FALSE),"")</f>
        <v/>
      </c>
      <c r="U71" t="str">
        <f>IFERROR(VLOOKUP(上詰昇順②[[#This Row],[年月日]],暦調整[[年月日合成]:[尿定性（再掲）]],3,FALSE),"")</f>
        <v/>
      </c>
      <c r="X71" s="1">
        <v>61</v>
      </c>
      <c r="Y71" s="3" t="str">
        <f>上詰昇順①[年月日]</f>
        <v/>
      </c>
      <c r="Z71" s="1" t="str">
        <f>上詰昇順①[対応eGFR]</f>
        <v/>
      </c>
      <c r="AC71" s="1">
        <v>61</v>
      </c>
      <c r="AD71" s="3" t="str">
        <f>上詰昇順②[[#This Row],[年月日]]</f>
        <v/>
      </c>
      <c r="AE71" s="1" t="str">
        <f>IF(上詰昇順②[対応eGFR]&lt;30,4,"")</f>
        <v/>
      </c>
      <c r="AF71" s="1" t="str">
        <f>IF(上詰昇順②[対応尿定性]="-",1,IF(上詰昇順②[対応尿定性]="±",2,IF(上詰昇順②[対応尿定性]="","",3)))</f>
        <v/>
      </c>
      <c r="AG71" s="1" t="str">
        <f>IF(グラフ用②[[#This Row],[eGFR判定]]&lt;&gt;"",グラフ用②[[#This Row],[eGFR判定]],グラフ用②[[#This Row],[尿検査判定]])</f>
        <v/>
      </c>
      <c r="AH71" s="1" t="str">
        <f>IF(グラフ用②[[#This Row],[最終判定①]]="","",IF(グラフ用②[[#This Row],[最終判定①]]=1,"第1期(腎症前期)",IF(グラフ用②[[#This Row],[最終判定①]]=2,"第2期(早期腎症期)",IF(グラフ用②[[#This Row],[最終判定①]]=3,"第3期(顕性腎症期)","第4期(腎不全期)"))))</f>
        <v/>
      </c>
      <c r="AX71">
        <v>61</v>
      </c>
      <c r="AY71" s="39" t="str">
        <f ca="1">IF(グラフ用③[[#This Row],[番号]]=COUNT(グラフ用①[年月日])+1,介入日[最終＋3年],グラフ用①[[#This Row],[年月日]])</f>
        <v/>
      </c>
      <c r="AZ71" t="str">
        <f ca="1">IF(グラフ用③[[#This Row],[年月日]]=介入日[最終＋3年],NA(),IF(グラフ用①[[#This Row],[年月日]]="","",IF(グラフ用①[[#This Row],[年月日]]&lt;=介入日[年月日合成],グラフ用①[[#This Row],[eGFR]],NA())))</f>
        <v/>
      </c>
      <c r="BA71" t="str">
        <f ca="1">IF(グラフ用③[[#This Row],[年月日]]=介入日[最終＋3年],NA(),IF(グラフ用①[[#This Row],[年月日]]="","",IF(グラフ用①[[#This Row],[年月日]]&gt;介入日[年月日合成],グラフ用①[[#This Row],[eGFR]],NA())))</f>
        <v/>
      </c>
      <c r="BB7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1">
        <v>61</v>
      </c>
      <c r="BJ71" s="39" t="str">
        <f>グラフ用①[[#This Row],[年月日]]</f>
        <v/>
      </c>
      <c r="BK71" t="str">
        <f>IF(介入前後計算[[#This Row],[年月日]]="","",IF(グラフ用①[[#This Row],[年月日]]&lt;=介入日[年月日合成],グラフ用①[[#This Row],[eGFR]],""))</f>
        <v/>
      </c>
      <c r="BL71" t="str">
        <f>IF(介入前後計算[[#This Row],[年月日]]="","",IF(グラフ用①[[#This Row],[年月日]]&gt;介入日[年月日合成],グラフ用①[[#This Row],[eGFR]],""))</f>
        <v/>
      </c>
      <c r="BM71" t="str">
        <f ca="1">IFERROR(介入前後計算[[#This Row],[年月日]]*前パラメーター[傾き]+前パラメーター[切片],"")</f>
        <v/>
      </c>
      <c r="BN71" t="str">
        <f ca="1">IFERROR(介入前後計算[[#This Row],[年月日]]*後パラメーター[傾き]+後パラメーター[切片],"")</f>
        <v/>
      </c>
      <c r="BO71" s="40" t="str">
        <f>IF(介入前後計算[[#This Row],[A_eGFR]]="","",-介入前後計算[[#This Row],[A_eGFR]]+介入前後計算[[#This Row],[A予測]])</f>
        <v/>
      </c>
      <c r="BP71" s="40" t="str">
        <f>IF(介入前後計算[[#This Row],[B_eGFR]]="","",-介入前後計算[[#This Row],[B_eGFR]]+介入前後計算[[#This Row],[B予測]])</f>
        <v/>
      </c>
      <c r="BQ71" s="39" t="str">
        <f>IF(介入前後計算[[#This Row],[年月日]]="","",IF(グラフ用①[[#This Row],[年月日]]&lt;=介入日[年月日合成],グラフ用①[年月日],""))</f>
        <v/>
      </c>
      <c r="BR71" s="39" t="str">
        <f>IF(介入前後計算[[#This Row],[年月日]]="","",IF(グラフ用①[[#This Row],[年月日]]&gt;介入日[年月日合成],グラフ用①[年月日],""))</f>
        <v/>
      </c>
    </row>
    <row r="72" spans="2:70" x14ac:dyDescent="0.45">
      <c r="B72" s="1">
        <v>62</v>
      </c>
      <c r="C72" s="1" t="str">
        <f>IF(OR(入力1[[#This Row],[元号]]="",入力1[[#This Row],[和暦年]]=""),"",入力1[[#This Row],[元号]]&amp;入力1[[#This Row],[和暦年]]&amp;"年")</f>
        <v/>
      </c>
      <c r="D72" s="1" t="str">
        <f>IF(暦調整[[#This Row],[元号和暦年]]&lt;&gt;"","",IF(入力1[[#This Row],[（西暦年）]]&lt;&gt;"",入力1[[#This Row],[（西暦年）]]&amp;"年",""))</f>
        <v/>
      </c>
      <c r="E72" s="1" t="str">
        <f>IF(AND(暦調整[[#This Row],[元号和暦年]]="",暦調整[[#This Row],[西暦年（再掲）]]=""),"",IF(暦調整[[#This Row],[元号和暦年]]&lt;&gt;"",暦調整[元号和暦年],暦調整[西暦年（再掲）]))</f>
        <v/>
      </c>
      <c r="F72" s="3" t="str">
        <f>IF(暦調整[[#This Row],[年]]="","",DATEVALUE(暦調整[[#This Row],[年]]&amp;IF(入力1[[#This Row],[月]]="","1月",入力1[[#This Row],[月]]&amp;"月")&amp;IF(入力1[[#This Row],[日]]="","1日",入力1[[#This Row],[日]]&amp;"日")))</f>
        <v/>
      </c>
      <c r="G72" s="27" t="str">
        <f>IF(入力1[[#This Row],[eGFR]]="","",入力1[eGFR])</f>
        <v/>
      </c>
      <c r="H72" s="27" t="str">
        <f>IF(入力1[[#This Row],[尿蛋白定性]]="","",入力1[尿蛋白定性])</f>
        <v/>
      </c>
      <c r="K72" s="1">
        <v>62</v>
      </c>
      <c r="L72" s="3" t="str">
        <f>IFERROR(SMALL(暦調整[年月日合成],上詰昇順①[[#This Row],[番号]]),"")</f>
        <v/>
      </c>
      <c r="M72" s="1" t="str">
        <f>IFERROR(VLOOKUP(上詰昇順①[[#This Row],[年月日]],暦調整[[年月日合成]:[尿定性（再掲）]],2,FALSE),"")</f>
        <v/>
      </c>
      <c r="N72" s="1" t="str">
        <f>IFERROR(VLOOKUP(上詰昇順①[[#This Row],[年月日]],暦調整[[年月日合成]:[尿定性（再掲）]],3,FALSE),"")</f>
        <v/>
      </c>
      <c r="Q72" s="1">
        <v>62</v>
      </c>
      <c r="R72" s="28" t="str">
        <f>IF(COUNTBLANK(暦調整[[#This Row],[eGFR（再掲）]:[尿定性（再掲）]])=0,暦調整[[#This Row],[年月日合成]],"")</f>
        <v/>
      </c>
      <c r="S72" s="28" t="str">
        <f>IFERROR(SMALL(上詰昇順②[判定可能年月日],上詰昇順②[[#This Row],[番号]]),"")</f>
        <v/>
      </c>
      <c r="T72" t="str">
        <f>IFERROR(VLOOKUP(上詰昇順②[[#This Row],[年月日]],暦調整[[年月日合成]:[尿定性（再掲）]],2,FALSE),"")</f>
        <v/>
      </c>
      <c r="U72" t="str">
        <f>IFERROR(VLOOKUP(上詰昇順②[[#This Row],[年月日]],暦調整[[年月日合成]:[尿定性（再掲）]],3,FALSE),"")</f>
        <v/>
      </c>
      <c r="X72" s="1">
        <v>62</v>
      </c>
      <c r="Y72" s="3" t="str">
        <f>上詰昇順①[年月日]</f>
        <v/>
      </c>
      <c r="Z72" s="1" t="str">
        <f>上詰昇順①[対応eGFR]</f>
        <v/>
      </c>
      <c r="AC72" s="1">
        <v>62</v>
      </c>
      <c r="AD72" s="3" t="str">
        <f>上詰昇順②[[#This Row],[年月日]]</f>
        <v/>
      </c>
      <c r="AE72" s="1" t="str">
        <f>IF(上詰昇順②[対応eGFR]&lt;30,4,"")</f>
        <v/>
      </c>
      <c r="AF72" s="1" t="str">
        <f>IF(上詰昇順②[対応尿定性]="-",1,IF(上詰昇順②[対応尿定性]="±",2,IF(上詰昇順②[対応尿定性]="","",3)))</f>
        <v/>
      </c>
      <c r="AG72" s="1" t="str">
        <f>IF(グラフ用②[[#This Row],[eGFR判定]]&lt;&gt;"",グラフ用②[[#This Row],[eGFR判定]],グラフ用②[[#This Row],[尿検査判定]])</f>
        <v/>
      </c>
      <c r="AH72" s="1" t="str">
        <f>IF(グラフ用②[[#This Row],[最終判定①]]="","",IF(グラフ用②[[#This Row],[最終判定①]]=1,"第1期(腎症前期)",IF(グラフ用②[[#This Row],[最終判定①]]=2,"第2期(早期腎症期)",IF(グラフ用②[[#This Row],[最終判定①]]=3,"第3期(顕性腎症期)","第4期(腎不全期)"))))</f>
        <v/>
      </c>
      <c r="AX72">
        <v>62</v>
      </c>
      <c r="AY72" s="39" t="str">
        <f ca="1">IF(グラフ用③[[#This Row],[番号]]=COUNT(グラフ用①[年月日])+1,介入日[最終＋3年],グラフ用①[[#This Row],[年月日]])</f>
        <v/>
      </c>
      <c r="AZ72" t="str">
        <f ca="1">IF(グラフ用③[[#This Row],[年月日]]=介入日[最終＋3年],NA(),IF(グラフ用①[[#This Row],[年月日]]="","",IF(グラフ用①[[#This Row],[年月日]]&lt;=介入日[年月日合成],グラフ用①[[#This Row],[eGFR]],NA())))</f>
        <v/>
      </c>
      <c r="BA72" t="str">
        <f ca="1">IF(グラフ用③[[#This Row],[年月日]]=介入日[最終＋3年],NA(),IF(グラフ用①[[#This Row],[年月日]]="","",IF(グラフ用①[[#This Row],[年月日]]&gt;介入日[年月日合成],グラフ用①[[#This Row],[eGFR]],NA())))</f>
        <v/>
      </c>
      <c r="BB7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2">
        <v>62</v>
      </c>
      <c r="BJ72" s="39" t="str">
        <f>グラフ用①[[#This Row],[年月日]]</f>
        <v/>
      </c>
      <c r="BK72" t="str">
        <f>IF(介入前後計算[[#This Row],[年月日]]="","",IF(グラフ用①[[#This Row],[年月日]]&lt;=介入日[年月日合成],グラフ用①[[#This Row],[eGFR]],""))</f>
        <v/>
      </c>
      <c r="BL72" t="str">
        <f>IF(介入前後計算[[#This Row],[年月日]]="","",IF(グラフ用①[[#This Row],[年月日]]&gt;介入日[年月日合成],グラフ用①[[#This Row],[eGFR]],""))</f>
        <v/>
      </c>
      <c r="BM72" t="str">
        <f ca="1">IFERROR(介入前後計算[[#This Row],[年月日]]*前パラメーター[傾き]+前パラメーター[切片],"")</f>
        <v/>
      </c>
      <c r="BN72" t="str">
        <f ca="1">IFERROR(介入前後計算[[#This Row],[年月日]]*後パラメーター[傾き]+後パラメーター[切片],"")</f>
        <v/>
      </c>
      <c r="BO72" s="40" t="str">
        <f>IF(介入前後計算[[#This Row],[A_eGFR]]="","",-介入前後計算[[#This Row],[A_eGFR]]+介入前後計算[[#This Row],[A予測]])</f>
        <v/>
      </c>
      <c r="BP72" s="40" t="str">
        <f>IF(介入前後計算[[#This Row],[B_eGFR]]="","",-介入前後計算[[#This Row],[B_eGFR]]+介入前後計算[[#This Row],[B予測]])</f>
        <v/>
      </c>
      <c r="BQ72" s="39" t="str">
        <f>IF(介入前後計算[[#This Row],[年月日]]="","",IF(グラフ用①[[#This Row],[年月日]]&lt;=介入日[年月日合成],グラフ用①[年月日],""))</f>
        <v/>
      </c>
      <c r="BR72" s="39" t="str">
        <f>IF(介入前後計算[[#This Row],[年月日]]="","",IF(グラフ用①[[#This Row],[年月日]]&gt;介入日[年月日合成],グラフ用①[年月日],""))</f>
        <v/>
      </c>
    </row>
    <row r="73" spans="2:70" x14ac:dyDescent="0.45">
      <c r="B73" s="1">
        <v>63</v>
      </c>
      <c r="C73" s="1" t="str">
        <f>IF(OR(入力1[[#This Row],[元号]]="",入力1[[#This Row],[和暦年]]=""),"",入力1[[#This Row],[元号]]&amp;入力1[[#This Row],[和暦年]]&amp;"年")</f>
        <v/>
      </c>
      <c r="D73" s="1" t="str">
        <f>IF(暦調整[[#This Row],[元号和暦年]]&lt;&gt;"","",IF(入力1[[#This Row],[（西暦年）]]&lt;&gt;"",入力1[[#This Row],[（西暦年）]]&amp;"年",""))</f>
        <v/>
      </c>
      <c r="E73" s="1" t="str">
        <f>IF(AND(暦調整[[#This Row],[元号和暦年]]="",暦調整[[#This Row],[西暦年（再掲）]]=""),"",IF(暦調整[[#This Row],[元号和暦年]]&lt;&gt;"",暦調整[元号和暦年],暦調整[西暦年（再掲）]))</f>
        <v/>
      </c>
      <c r="F73" s="3" t="str">
        <f>IF(暦調整[[#This Row],[年]]="","",DATEVALUE(暦調整[[#This Row],[年]]&amp;IF(入力1[[#This Row],[月]]="","1月",入力1[[#This Row],[月]]&amp;"月")&amp;IF(入力1[[#This Row],[日]]="","1日",入力1[[#This Row],[日]]&amp;"日")))</f>
        <v/>
      </c>
      <c r="G73" s="27" t="str">
        <f>IF(入力1[[#This Row],[eGFR]]="","",入力1[eGFR])</f>
        <v/>
      </c>
      <c r="H73" s="27" t="str">
        <f>IF(入力1[[#This Row],[尿蛋白定性]]="","",入力1[尿蛋白定性])</f>
        <v/>
      </c>
      <c r="K73" s="1">
        <v>63</v>
      </c>
      <c r="L73" s="3" t="str">
        <f>IFERROR(SMALL(暦調整[年月日合成],上詰昇順①[[#This Row],[番号]]),"")</f>
        <v/>
      </c>
      <c r="M73" s="1" t="str">
        <f>IFERROR(VLOOKUP(上詰昇順①[[#This Row],[年月日]],暦調整[[年月日合成]:[尿定性（再掲）]],2,FALSE),"")</f>
        <v/>
      </c>
      <c r="N73" s="1" t="str">
        <f>IFERROR(VLOOKUP(上詰昇順①[[#This Row],[年月日]],暦調整[[年月日合成]:[尿定性（再掲）]],3,FALSE),"")</f>
        <v/>
      </c>
      <c r="Q73" s="1">
        <v>63</v>
      </c>
      <c r="R73" s="28" t="str">
        <f>IF(COUNTBLANK(暦調整[[#This Row],[eGFR（再掲）]:[尿定性（再掲）]])=0,暦調整[[#This Row],[年月日合成]],"")</f>
        <v/>
      </c>
      <c r="S73" s="28" t="str">
        <f>IFERROR(SMALL(上詰昇順②[判定可能年月日],上詰昇順②[[#This Row],[番号]]),"")</f>
        <v/>
      </c>
      <c r="T73" t="str">
        <f>IFERROR(VLOOKUP(上詰昇順②[[#This Row],[年月日]],暦調整[[年月日合成]:[尿定性（再掲）]],2,FALSE),"")</f>
        <v/>
      </c>
      <c r="U73" t="str">
        <f>IFERROR(VLOOKUP(上詰昇順②[[#This Row],[年月日]],暦調整[[年月日合成]:[尿定性（再掲）]],3,FALSE),"")</f>
        <v/>
      </c>
      <c r="X73" s="1">
        <v>63</v>
      </c>
      <c r="Y73" s="3" t="str">
        <f>上詰昇順①[年月日]</f>
        <v/>
      </c>
      <c r="Z73" s="1" t="str">
        <f>上詰昇順①[対応eGFR]</f>
        <v/>
      </c>
      <c r="AC73" s="1">
        <v>63</v>
      </c>
      <c r="AD73" s="3" t="str">
        <f>上詰昇順②[[#This Row],[年月日]]</f>
        <v/>
      </c>
      <c r="AE73" s="1" t="str">
        <f>IF(上詰昇順②[対応eGFR]&lt;30,4,"")</f>
        <v/>
      </c>
      <c r="AF73" s="1" t="str">
        <f>IF(上詰昇順②[対応尿定性]="-",1,IF(上詰昇順②[対応尿定性]="±",2,IF(上詰昇順②[対応尿定性]="","",3)))</f>
        <v/>
      </c>
      <c r="AG73" s="1" t="str">
        <f>IF(グラフ用②[[#This Row],[eGFR判定]]&lt;&gt;"",グラフ用②[[#This Row],[eGFR判定]],グラフ用②[[#This Row],[尿検査判定]])</f>
        <v/>
      </c>
      <c r="AH73" s="1" t="str">
        <f>IF(グラフ用②[[#This Row],[最終判定①]]="","",IF(グラフ用②[[#This Row],[最終判定①]]=1,"第1期(腎症前期)",IF(グラフ用②[[#This Row],[最終判定①]]=2,"第2期(早期腎症期)",IF(グラフ用②[[#This Row],[最終判定①]]=3,"第3期(顕性腎症期)","第4期(腎不全期)"))))</f>
        <v/>
      </c>
      <c r="AX73">
        <v>63</v>
      </c>
      <c r="AY73" s="39" t="str">
        <f ca="1">IF(グラフ用③[[#This Row],[番号]]=COUNT(グラフ用①[年月日])+1,介入日[最終＋3年],グラフ用①[[#This Row],[年月日]])</f>
        <v/>
      </c>
      <c r="AZ73" t="str">
        <f ca="1">IF(グラフ用③[[#This Row],[年月日]]=介入日[最終＋3年],NA(),IF(グラフ用①[[#This Row],[年月日]]="","",IF(グラフ用①[[#This Row],[年月日]]&lt;=介入日[年月日合成],グラフ用①[[#This Row],[eGFR]],NA())))</f>
        <v/>
      </c>
      <c r="BA73" t="str">
        <f ca="1">IF(グラフ用③[[#This Row],[年月日]]=介入日[最終＋3年],NA(),IF(グラフ用①[[#This Row],[年月日]]="","",IF(グラフ用①[[#This Row],[年月日]]&gt;介入日[年月日合成],グラフ用①[[#This Row],[eGFR]],NA())))</f>
        <v/>
      </c>
      <c r="BB7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3">
        <v>63</v>
      </c>
      <c r="BJ73" s="39" t="str">
        <f>グラフ用①[[#This Row],[年月日]]</f>
        <v/>
      </c>
      <c r="BK73" t="str">
        <f>IF(介入前後計算[[#This Row],[年月日]]="","",IF(グラフ用①[[#This Row],[年月日]]&lt;=介入日[年月日合成],グラフ用①[[#This Row],[eGFR]],""))</f>
        <v/>
      </c>
      <c r="BL73" t="str">
        <f>IF(介入前後計算[[#This Row],[年月日]]="","",IF(グラフ用①[[#This Row],[年月日]]&gt;介入日[年月日合成],グラフ用①[[#This Row],[eGFR]],""))</f>
        <v/>
      </c>
      <c r="BM73" t="str">
        <f ca="1">IFERROR(介入前後計算[[#This Row],[年月日]]*前パラメーター[傾き]+前パラメーター[切片],"")</f>
        <v/>
      </c>
      <c r="BN73" t="str">
        <f ca="1">IFERROR(介入前後計算[[#This Row],[年月日]]*後パラメーター[傾き]+後パラメーター[切片],"")</f>
        <v/>
      </c>
      <c r="BO73" s="40" t="str">
        <f>IF(介入前後計算[[#This Row],[A_eGFR]]="","",-介入前後計算[[#This Row],[A_eGFR]]+介入前後計算[[#This Row],[A予測]])</f>
        <v/>
      </c>
      <c r="BP73" s="40" t="str">
        <f>IF(介入前後計算[[#This Row],[B_eGFR]]="","",-介入前後計算[[#This Row],[B_eGFR]]+介入前後計算[[#This Row],[B予測]])</f>
        <v/>
      </c>
      <c r="BQ73" s="39" t="str">
        <f>IF(介入前後計算[[#This Row],[年月日]]="","",IF(グラフ用①[[#This Row],[年月日]]&lt;=介入日[年月日合成],グラフ用①[年月日],""))</f>
        <v/>
      </c>
      <c r="BR73" s="39" t="str">
        <f>IF(介入前後計算[[#This Row],[年月日]]="","",IF(グラフ用①[[#This Row],[年月日]]&gt;介入日[年月日合成],グラフ用①[年月日],""))</f>
        <v/>
      </c>
    </row>
    <row r="74" spans="2:70" x14ac:dyDescent="0.45">
      <c r="B74" s="1">
        <v>64</v>
      </c>
      <c r="C74" s="1" t="str">
        <f>IF(OR(入力1[[#This Row],[元号]]="",入力1[[#This Row],[和暦年]]=""),"",入力1[[#This Row],[元号]]&amp;入力1[[#This Row],[和暦年]]&amp;"年")</f>
        <v/>
      </c>
      <c r="D74" s="1" t="str">
        <f>IF(暦調整[[#This Row],[元号和暦年]]&lt;&gt;"","",IF(入力1[[#This Row],[（西暦年）]]&lt;&gt;"",入力1[[#This Row],[（西暦年）]]&amp;"年",""))</f>
        <v/>
      </c>
      <c r="E74" s="1" t="str">
        <f>IF(AND(暦調整[[#This Row],[元号和暦年]]="",暦調整[[#This Row],[西暦年（再掲）]]=""),"",IF(暦調整[[#This Row],[元号和暦年]]&lt;&gt;"",暦調整[元号和暦年],暦調整[西暦年（再掲）]))</f>
        <v/>
      </c>
      <c r="F74" s="3" t="str">
        <f>IF(暦調整[[#This Row],[年]]="","",DATEVALUE(暦調整[[#This Row],[年]]&amp;IF(入力1[[#This Row],[月]]="","1月",入力1[[#This Row],[月]]&amp;"月")&amp;IF(入力1[[#This Row],[日]]="","1日",入力1[[#This Row],[日]]&amp;"日")))</f>
        <v/>
      </c>
      <c r="G74" s="27" t="str">
        <f>IF(入力1[[#This Row],[eGFR]]="","",入力1[eGFR])</f>
        <v/>
      </c>
      <c r="H74" s="27" t="str">
        <f>IF(入力1[[#This Row],[尿蛋白定性]]="","",入力1[尿蛋白定性])</f>
        <v/>
      </c>
      <c r="K74" s="1">
        <v>64</v>
      </c>
      <c r="L74" s="3" t="str">
        <f>IFERROR(SMALL(暦調整[年月日合成],上詰昇順①[[#This Row],[番号]]),"")</f>
        <v/>
      </c>
      <c r="M74" s="1" t="str">
        <f>IFERROR(VLOOKUP(上詰昇順①[[#This Row],[年月日]],暦調整[[年月日合成]:[尿定性（再掲）]],2,FALSE),"")</f>
        <v/>
      </c>
      <c r="N74" s="1" t="str">
        <f>IFERROR(VLOOKUP(上詰昇順①[[#This Row],[年月日]],暦調整[[年月日合成]:[尿定性（再掲）]],3,FALSE),"")</f>
        <v/>
      </c>
      <c r="Q74" s="1">
        <v>64</v>
      </c>
      <c r="R74" s="28" t="str">
        <f>IF(COUNTBLANK(暦調整[[#This Row],[eGFR（再掲）]:[尿定性（再掲）]])=0,暦調整[[#This Row],[年月日合成]],"")</f>
        <v/>
      </c>
      <c r="S74" s="28" t="str">
        <f>IFERROR(SMALL(上詰昇順②[判定可能年月日],上詰昇順②[[#This Row],[番号]]),"")</f>
        <v/>
      </c>
      <c r="T74" t="str">
        <f>IFERROR(VLOOKUP(上詰昇順②[[#This Row],[年月日]],暦調整[[年月日合成]:[尿定性（再掲）]],2,FALSE),"")</f>
        <v/>
      </c>
      <c r="U74" t="str">
        <f>IFERROR(VLOOKUP(上詰昇順②[[#This Row],[年月日]],暦調整[[年月日合成]:[尿定性（再掲）]],3,FALSE),"")</f>
        <v/>
      </c>
      <c r="X74" s="1">
        <v>64</v>
      </c>
      <c r="Y74" s="3" t="str">
        <f>上詰昇順①[年月日]</f>
        <v/>
      </c>
      <c r="Z74" s="1" t="str">
        <f>上詰昇順①[対応eGFR]</f>
        <v/>
      </c>
      <c r="AC74" s="1">
        <v>64</v>
      </c>
      <c r="AD74" s="3" t="str">
        <f>上詰昇順②[[#This Row],[年月日]]</f>
        <v/>
      </c>
      <c r="AE74" s="1" t="str">
        <f>IF(上詰昇順②[対応eGFR]&lt;30,4,"")</f>
        <v/>
      </c>
      <c r="AF74" s="1" t="str">
        <f>IF(上詰昇順②[対応尿定性]="-",1,IF(上詰昇順②[対応尿定性]="±",2,IF(上詰昇順②[対応尿定性]="","",3)))</f>
        <v/>
      </c>
      <c r="AG74" s="1" t="str">
        <f>IF(グラフ用②[[#This Row],[eGFR判定]]&lt;&gt;"",グラフ用②[[#This Row],[eGFR判定]],グラフ用②[[#This Row],[尿検査判定]])</f>
        <v/>
      </c>
      <c r="AH74" s="1" t="str">
        <f>IF(グラフ用②[[#This Row],[最終判定①]]="","",IF(グラフ用②[[#This Row],[最終判定①]]=1,"第1期(腎症前期)",IF(グラフ用②[[#This Row],[最終判定①]]=2,"第2期(早期腎症期)",IF(グラフ用②[[#This Row],[最終判定①]]=3,"第3期(顕性腎症期)","第4期(腎不全期)"))))</f>
        <v/>
      </c>
      <c r="AX74">
        <v>64</v>
      </c>
      <c r="AY74" s="39" t="str">
        <f ca="1">IF(グラフ用③[[#This Row],[番号]]=COUNT(グラフ用①[年月日])+1,介入日[最終＋3年],グラフ用①[[#This Row],[年月日]])</f>
        <v/>
      </c>
      <c r="AZ74" t="str">
        <f ca="1">IF(グラフ用③[[#This Row],[年月日]]=介入日[最終＋3年],NA(),IF(グラフ用①[[#This Row],[年月日]]="","",IF(グラフ用①[[#This Row],[年月日]]&lt;=介入日[年月日合成],グラフ用①[[#This Row],[eGFR]],NA())))</f>
        <v/>
      </c>
      <c r="BA74" t="str">
        <f ca="1">IF(グラフ用③[[#This Row],[年月日]]=介入日[最終＋3年],NA(),IF(グラフ用①[[#This Row],[年月日]]="","",IF(グラフ用①[[#This Row],[年月日]]&gt;介入日[年月日合成],グラフ用①[[#This Row],[eGFR]],NA())))</f>
        <v/>
      </c>
      <c r="BB7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4">
        <v>64</v>
      </c>
      <c r="BJ74" s="39" t="str">
        <f>グラフ用①[[#This Row],[年月日]]</f>
        <v/>
      </c>
      <c r="BK74" t="str">
        <f>IF(介入前後計算[[#This Row],[年月日]]="","",IF(グラフ用①[[#This Row],[年月日]]&lt;=介入日[年月日合成],グラフ用①[[#This Row],[eGFR]],""))</f>
        <v/>
      </c>
      <c r="BL74" t="str">
        <f>IF(介入前後計算[[#This Row],[年月日]]="","",IF(グラフ用①[[#This Row],[年月日]]&gt;介入日[年月日合成],グラフ用①[[#This Row],[eGFR]],""))</f>
        <v/>
      </c>
      <c r="BM74" t="str">
        <f ca="1">IFERROR(介入前後計算[[#This Row],[年月日]]*前パラメーター[傾き]+前パラメーター[切片],"")</f>
        <v/>
      </c>
      <c r="BN74" t="str">
        <f ca="1">IFERROR(介入前後計算[[#This Row],[年月日]]*後パラメーター[傾き]+後パラメーター[切片],"")</f>
        <v/>
      </c>
      <c r="BO74" s="40" t="str">
        <f>IF(介入前後計算[[#This Row],[A_eGFR]]="","",-介入前後計算[[#This Row],[A_eGFR]]+介入前後計算[[#This Row],[A予測]])</f>
        <v/>
      </c>
      <c r="BP74" s="40" t="str">
        <f>IF(介入前後計算[[#This Row],[B_eGFR]]="","",-介入前後計算[[#This Row],[B_eGFR]]+介入前後計算[[#This Row],[B予測]])</f>
        <v/>
      </c>
      <c r="BQ74" s="39" t="str">
        <f>IF(介入前後計算[[#This Row],[年月日]]="","",IF(グラフ用①[[#This Row],[年月日]]&lt;=介入日[年月日合成],グラフ用①[年月日],""))</f>
        <v/>
      </c>
      <c r="BR74" s="39" t="str">
        <f>IF(介入前後計算[[#This Row],[年月日]]="","",IF(グラフ用①[[#This Row],[年月日]]&gt;介入日[年月日合成],グラフ用①[年月日],""))</f>
        <v/>
      </c>
    </row>
    <row r="75" spans="2:70" x14ac:dyDescent="0.45">
      <c r="B75" s="1">
        <v>65</v>
      </c>
      <c r="C75" s="1" t="str">
        <f>IF(OR(入力1[[#This Row],[元号]]="",入力1[[#This Row],[和暦年]]=""),"",入力1[[#This Row],[元号]]&amp;入力1[[#This Row],[和暦年]]&amp;"年")</f>
        <v/>
      </c>
      <c r="D75" s="1" t="str">
        <f>IF(暦調整[[#This Row],[元号和暦年]]&lt;&gt;"","",IF(入力1[[#This Row],[（西暦年）]]&lt;&gt;"",入力1[[#This Row],[（西暦年）]]&amp;"年",""))</f>
        <v/>
      </c>
      <c r="E75" s="1" t="str">
        <f>IF(AND(暦調整[[#This Row],[元号和暦年]]="",暦調整[[#This Row],[西暦年（再掲）]]=""),"",IF(暦調整[[#This Row],[元号和暦年]]&lt;&gt;"",暦調整[元号和暦年],暦調整[西暦年（再掲）]))</f>
        <v/>
      </c>
      <c r="F75" s="3" t="str">
        <f>IF(暦調整[[#This Row],[年]]="","",DATEVALUE(暦調整[[#This Row],[年]]&amp;IF(入力1[[#This Row],[月]]="","1月",入力1[[#This Row],[月]]&amp;"月")&amp;IF(入力1[[#This Row],[日]]="","1日",入力1[[#This Row],[日]]&amp;"日")))</f>
        <v/>
      </c>
      <c r="G75" s="27" t="str">
        <f>IF(入力1[[#This Row],[eGFR]]="","",入力1[eGFR])</f>
        <v/>
      </c>
      <c r="H75" s="27" t="str">
        <f>IF(入力1[[#This Row],[尿蛋白定性]]="","",入力1[尿蛋白定性])</f>
        <v/>
      </c>
      <c r="K75" s="1">
        <v>65</v>
      </c>
      <c r="L75" s="3" t="str">
        <f>IFERROR(SMALL(暦調整[年月日合成],上詰昇順①[[#This Row],[番号]]),"")</f>
        <v/>
      </c>
      <c r="M75" s="1" t="str">
        <f>IFERROR(VLOOKUP(上詰昇順①[[#This Row],[年月日]],暦調整[[年月日合成]:[尿定性（再掲）]],2,FALSE),"")</f>
        <v/>
      </c>
      <c r="N75" s="1" t="str">
        <f>IFERROR(VLOOKUP(上詰昇順①[[#This Row],[年月日]],暦調整[[年月日合成]:[尿定性（再掲）]],3,FALSE),"")</f>
        <v/>
      </c>
      <c r="Q75" s="1">
        <v>65</v>
      </c>
      <c r="R75" s="28" t="str">
        <f>IF(COUNTBLANK(暦調整[[#This Row],[eGFR（再掲）]:[尿定性（再掲）]])=0,暦調整[[#This Row],[年月日合成]],"")</f>
        <v/>
      </c>
      <c r="S75" s="28" t="str">
        <f>IFERROR(SMALL(上詰昇順②[判定可能年月日],上詰昇順②[[#This Row],[番号]]),"")</f>
        <v/>
      </c>
      <c r="T75" t="str">
        <f>IFERROR(VLOOKUP(上詰昇順②[[#This Row],[年月日]],暦調整[[年月日合成]:[尿定性（再掲）]],2,FALSE),"")</f>
        <v/>
      </c>
      <c r="U75" t="str">
        <f>IFERROR(VLOOKUP(上詰昇順②[[#This Row],[年月日]],暦調整[[年月日合成]:[尿定性（再掲）]],3,FALSE),"")</f>
        <v/>
      </c>
      <c r="X75" s="1">
        <v>65</v>
      </c>
      <c r="Y75" s="3" t="str">
        <f>上詰昇順①[年月日]</f>
        <v/>
      </c>
      <c r="Z75" s="1" t="str">
        <f>上詰昇順①[対応eGFR]</f>
        <v/>
      </c>
      <c r="AC75" s="1">
        <v>65</v>
      </c>
      <c r="AD75" s="3" t="str">
        <f>上詰昇順②[[#This Row],[年月日]]</f>
        <v/>
      </c>
      <c r="AE75" s="1" t="str">
        <f>IF(上詰昇順②[対応eGFR]&lt;30,4,"")</f>
        <v/>
      </c>
      <c r="AF75" s="1" t="str">
        <f>IF(上詰昇順②[対応尿定性]="-",1,IF(上詰昇順②[対応尿定性]="±",2,IF(上詰昇順②[対応尿定性]="","",3)))</f>
        <v/>
      </c>
      <c r="AG75" s="1" t="str">
        <f>IF(グラフ用②[[#This Row],[eGFR判定]]&lt;&gt;"",グラフ用②[[#This Row],[eGFR判定]],グラフ用②[[#This Row],[尿検査判定]])</f>
        <v/>
      </c>
      <c r="AH75" s="1" t="str">
        <f>IF(グラフ用②[[#This Row],[最終判定①]]="","",IF(グラフ用②[[#This Row],[最終判定①]]=1,"第1期(腎症前期)",IF(グラフ用②[[#This Row],[最終判定①]]=2,"第2期(早期腎症期)",IF(グラフ用②[[#This Row],[最終判定①]]=3,"第3期(顕性腎症期)","第4期(腎不全期)"))))</f>
        <v/>
      </c>
      <c r="AX75">
        <v>65</v>
      </c>
      <c r="AY75" s="39" t="str">
        <f ca="1">IF(グラフ用③[[#This Row],[番号]]=COUNT(グラフ用①[年月日])+1,介入日[最終＋3年],グラフ用①[[#This Row],[年月日]])</f>
        <v/>
      </c>
      <c r="AZ75" t="str">
        <f ca="1">IF(グラフ用③[[#This Row],[年月日]]=介入日[最終＋3年],NA(),IF(グラフ用①[[#This Row],[年月日]]="","",IF(グラフ用①[[#This Row],[年月日]]&lt;=介入日[年月日合成],グラフ用①[[#This Row],[eGFR]],NA())))</f>
        <v/>
      </c>
      <c r="BA75" t="str">
        <f ca="1">IF(グラフ用③[[#This Row],[年月日]]=介入日[最終＋3年],NA(),IF(グラフ用①[[#This Row],[年月日]]="","",IF(グラフ用①[[#This Row],[年月日]]&gt;介入日[年月日合成],グラフ用①[[#This Row],[eGFR]],NA())))</f>
        <v/>
      </c>
      <c r="BB7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5">
        <v>65</v>
      </c>
      <c r="BJ75" s="39" t="str">
        <f>グラフ用①[[#This Row],[年月日]]</f>
        <v/>
      </c>
      <c r="BK75" t="str">
        <f>IF(介入前後計算[[#This Row],[年月日]]="","",IF(グラフ用①[[#This Row],[年月日]]&lt;=介入日[年月日合成],グラフ用①[[#This Row],[eGFR]],""))</f>
        <v/>
      </c>
      <c r="BL75" t="str">
        <f>IF(介入前後計算[[#This Row],[年月日]]="","",IF(グラフ用①[[#This Row],[年月日]]&gt;介入日[年月日合成],グラフ用①[[#This Row],[eGFR]],""))</f>
        <v/>
      </c>
      <c r="BM75" t="str">
        <f ca="1">IFERROR(介入前後計算[[#This Row],[年月日]]*前パラメーター[傾き]+前パラメーター[切片],"")</f>
        <v/>
      </c>
      <c r="BN75" t="str">
        <f ca="1">IFERROR(介入前後計算[[#This Row],[年月日]]*後パラメーター[傾き]+後パラメーター[切片],"")</f>
        <v/>
      </c>
      <c r="BO75" s="40" t="str">
        <f>IF(介入前後計算[[#This Row],[A_eGFR]]="","",-介入前後計算[[#This Row],[A_eGFR]]+介入前後計算[[#This Row],[A予測]])</f>
        <v/>
      </c>
      <c r="BP75" s="40" t="str">
        <f>IF(介入前後計算[[#This Row],[B_eGFR]]="","",-介入前後計算[[#This Row],[B_eGFR]]+介入前後計算[[#This Row],[B予測]])</f>
        <v/>
      </c>
      <c r="BQ75" s="39" t="str">
        <f>IF(介入前後計算[[#This Row],[年月日]]="","",IF(グラフ用①[[#This Row],[年月日]]&lt;=介入日[年月日合成],グラフ用①[年月日],""))</f>
        <v/>
      </c>
      <c r="BR75" s="39" t="str">
        <f>IF(介入前後計算[[#This Row],[年月日]]="","",IF(グラフ用①[[#This Row],[年月日]]&gt;介入日[年月日合成],グラフ用①[年月日],""))</f>
        <v/>
      </c>
    </row>
    <row r="76" spans="2:70" x14ac:dyDescent="0.45">
      <c r="B76" s="1">
        <v>66</v>
      </c>
      <c r="C76" s="1" t="str">
        <f>IF(OR(入力1[[#This Row],[元号]]="",入力1[[#This Row],[和暦年]]=""),"",入力1[[#This Row],[元号]]&amp;入力1[[#This Row],[和暦年]]&amp;"年")</f>
        <v/>
      </c>
      <c r="D76" s="1" t="str">
        <f>IF(暦調整[[#This Row],[元号和暦年]]&lt;&gt;"","",IF(入力1[[#This Row],[（西暦年）]]&lt;&gt;"",入力1[[#This Row],[（西暦年）]]&amp;"年",""))</f>
        <v/>
      </c>
      <c r="E76" s="1" t="str">
        <f>IF(AND(暦調整[[#This Row],[元号和暦年]]="",暦調整[[#This Row],[西暦年（再掲）]]=""),"",IF(暦調整[[#This Row],[元号和暦年]]&lt;&gt;"",暦調整[元号和暦年],暦調整[西暦年（再掲）]))</f>
        <v/>
      </c>
      <c r="F76" s="3" t="str">
        <f>IF(暦調整[[#This Row],[年]]="","",DATEVALUE(暦調整[[#This Row],[年]]&amp;IF(入力1[[#This Row],[月]]="","1月",入力1[[#This Row],[月]]&amp;"月")&amp;IF(入力1[[#This Row],[日]]="","1日",入力1[[#This Row],[日]]&amp;"日")))</f>
        <v/>
      </c>
      <c r="G76" s="27" t="str">
        <f>IF(入力1[[#This Row],[eGFR]]="","",入力1[eGFR])</f>
        <v/>
      </c>
      <c r="H76" s="27" t="str">
        <f>IF(入力1[[#This Row],[尿蛋白定性]]="","",入力1[尿蛋白定性])</f>
        <v/>
      </c>
      <c r="K76" s="1">
        <v>66</v>
      </c>
      <c r="L76" s="3" t="str">
        <f>IFERROR(SMALL(暦調整[年月日合成],上詰昇順①[[#This Row],[番号]]),"")</f>
        <v/>
      </c>
      <c r="M76" s="1" t="str">
        <f>IFERROR(VLOOKUP(上詰昇順①[[#This Row],[年月日]],暦調整[[年月日合成]:[尿定性（再掲）]],2,FALSE),"")</f>
        <v/>
      </c>
      <c r="N76" s="1" t="str">
        <f>IFERROR(VLOOKUP(上詰昇順①[[#This Row],[年月日]],暦調整[[年月日合成]:[尿定性（再掲）]],3,FALSE),"")</f>
        <v/>
      </c>
      <c r="Q76" s="1">
        <v>66</v>
      </c>
      <c r="R76" s="28" t="str">
        <f>IF(COUNTBLANK(暦調整[[#This Row],[eGFR（再掲）]:[尿定性（再掲）]])=0,暦調整[[#This Row],[年月日合成]],"")</f>
        <v/>
      </c>
      <c r="S76" s="28" t="str">
        <f>IFERROR(SMALL(上詰昇順②[判定可能年月日],上詰昇順②[[#This Row],[番号]]),"")</f>
        <v/>
      </c>
      <c r="T76" t="str">
        <f>IFERROR(VLOOKUP(上詰昇順②[[#This Row],[年月日]],暦調整[[年月日合成]:[尿定性（再掲）]],2,FALSE),"")</f>
        <v/>
      </c>
      <c r="U76" t="str">
        <f>IFERROR(VLOOKUP(上詰昇順②[[#This Row],[年月日]],暦調整[[年月日合成]:[尿定性（再掲）]],3,FALSE),"")</f>
        <v/>
      </c>
      <c r="X76" s="1">
        <v>66</v>
      </c>
      <c r="Y76" s="3" t="str">
        <f>上詰昇順①[年月日]</f>
        <v/>
      </c>
      <c r="Z76" s="1" t="str">
        <f>上詰昇順①[対応eGFR]</f>
        <v/>
      </c>
      <c r="AC76" s="1">
        <v>66</v>
      </c>
      <c r="AD76" s="3" t="str">
        <f>上詰昇順②[[#This Row],[年月日]]</f>
        <v/>
      </c>
      <c r="AE76" s="1" t="str">
        <f>IF(上詰昇順②[対応eGFR]&lt;30,4,"")</f>
        <v/>
      </c>
      <c r="AF76" s="1" t="str">
        <f>IF(上詰昇順②[対応尿定性]="-",1,IF(上詰昇順②[対応尿定性]="±",2,IF(上詰昇順②[対応尿定性]="","",3)))</f>
        <v/>
      </c>
      <c r="AG76" s="1" t="str">
        <f>IF(グラフ用②[[#This Row],[eGFR判定]]&lt;&gt;"",グラフ用②[[#This Row],[eGFR判定]],グラフ用②[[#This Row],[尿検査判定]])</f>
        <v/>
      </c>
      <c r="AH76" s="1" t="str">
        <f>IF(グラフ用②[[#This Row],[最終判定①]]="","",IF(グラフ用②[[#This Row],[最終判定①]]=1,"第1期(腎症前期)",IF(グラフ用②[[#This Row],[最終判定①]]=2,"第2期(早期腎症期)",IF(グラフ用②[[#This Row],[最終判定①]]=3,"第3期(顕性腎症期)","第4期(腎不全期)"))))</f>
        <v/>
      </c>
      <c r="AX76">
        <v>66</v>
      </c>
      <c r="AY76" s="39" t="str">
        <f ca="1">IF(グラフ用③[[#This Row],[番号]]=COUNT(グラフ用①[年月日])+1,介入日[最終＋3年],グラフ用①[[#This Row],[年月日]])</f>
        <v/>
      </c>
      <c r="AZ76" t="str">
        <f ca="1">IF(グラフ用③[[#This Row],[年月日]]=介入日[最終＋3年],NA(),IF(グラフ用①[[#This Row],[年月日]]="","",IF(グラフ用①[[#This Row],[年月日]]&lt;=介入日[年月日合成],グラフ用①[[#This Row],[eGFR]],NA())))</f>
        <v/>
      </c>
      <c r="BA76" t="str">
        <f ca="1">IF(グラフ用③[[#This Row],[年月日]]=介入日[最終＋3年],NA(),IF(グラフ用①[[#This Row],[年月日]]="","",IF(グラフ用①[[#This Row],[年月日]]&gt;介入日[年月日合成],グラフ用①[[#This Row],[eGFR]],NA())))</f>
        <v/>
      </c>
      <c r="BB7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6">
        <v>66</v>
      </c>
      <c r="BJ76" s="39" t="str">
        <f>グラフ用①[[#This Row],[年月日]]</f>
        <v/>
      </c>
      <c r="BK76" t="str">
        <f>IF(介入前後計算[[#This Row],[年月日]]="","",IF(グラフ用①[[#This Row],[年月日]]&lt;=介入日[年月日合成],グラフ用①[[#This Row],[eGFR]],""))</f>
        <v/>
      </c>
      <c r="BL76" t="str">
        <f>IF(介入前後計算[[#This Row],[年月日]]="","",IF(グラフ用①[[#This Row],[年月日]]&gt;介入日[年月日合成],グラフ用①[[#This Row],[eGFR]],""))</f>
        <v/>
      </c>
      <c r="BM76" t="str">
        <f ca="1">IFERROR(介入前後計算[[#This Row],[年月日]]*前パラメーター[傾き]+前パラメーター[切片],"")</f>
        <v/>
      </c>
      <c r="BN76" t="str">
        <f ca="1">IFERROR(介入前後計算[[#This Row],[年月日]]*後パラメーター[傾き]+後パラメーター[切片],"")</f>
        <v/>
      </c>
      <c r="BO76" s="40" t="str">
        <f>IF(介入前後計算[[#This Row],[A_eGFR]]="","",-介入前後計算[[#This Row],[A_eGFR]]+介入前後計算[[#This Row],[A予測]])</f>
        <v/>
      </c>
      <c r="BP76" s="40" t="str">
        <f>IF(介入前後計算[[#This Row],[B_eGFR]]="","",-介入前後計算[[#This Row],[B_eGFR]]+介入前後計算[[#This Row],[B予測]])</f>
        <v/>
      </c>
      <c r="BQ76" s="39" t="str">
        <f>IF(介入前後計算[[#This Row],[年月日]]="","",IF(グラフ用①[[#This Row],[年月日]]&lt;=介入日[年月日合成],グラフ用①[年月日],""))</f>
        <v/>
      </c>
      <c r="BR76" s="39" t="str">
        <f>IF(介入前後計算[[#This Row],[年月日]]="","",IF(グラフ用①[[#This Row],[年月日]]&gt;介入日[年月日合成],グラフ用①[年月日],""))</f>
        <v/>
      </c>
    </row>
    <row r="77" spans="2:70" x14ac:dyDescent="0.45">
      <c r="B77" s="1">
        <v>67</v>
      </c>
      <c r="C77" s="1" t="str">
        <f>IF(OR(入力1[[#This Row],[元号]]="",入力1[[#This Row],[和暦年]]=""),"",入力1[[#This Row],[元号]]&amp;入力1[[#This Row],[和暦年]]&amp;"年")</f>
        <v/>
      </c>
      <c r="D77" s="1" t="str">
        <f>IF(暦調整[[#This Row],[元号和暦年]]&lt;&gt;"","",IF(入力1[[#This Row],[（西暦年）]]&lt;&gt;"",入力1[[#This Row],[（西暦年）]]&amp;"年",""))</f>
        <v/>
      </c>
      <c r="E77" s="1" t="str">
        <f>IF(AND(暦調整[[#This Row],[元号和暦年]]="",暦調整[[#This Row],[西暦年（再掲）]]=""),"",IF(暦調整[[#This Row],[元号和暦年]]&lt;&gt;"",暦調整[元号和暦年],暦調整[西暦年（再掲）]))</f>
        <v/>
      </c>
      <c r="F77" s="3" t="str">
        <f>IF(暦調整[[#This Row],[年]]="","",DATEVALUE(暦調整[[#This Row],[年]]&amp;IF(入力1[[#This Row],[月]]="","1月",入力1[[#This Row],[月]]&amp;"月")&amp;IF(入力1[[#This Row],[日]]="","1日",入力1[[#This Row],[日]]&amp;"日")))</f>
        <v/>
      </c>
      <c r="G77" s="27" t="str">
        <f>IF(入力1[[#This Row],[eGFR]]="","",入力1[eGFR])</f>
        <v/>
      </c>
      <c r="H77" s="27" t="str">
        <f>IF(入力1[[#This Row],[尿蛋白定性]]="","",入力1[尿蛋白定性])</f>
        <v/>
      </c>
      <c r="K77" s="1">
        <v>67</v>
      </c>
      <c r="L77" s="3" t="str">
        <f>IFERROR(SMALL(暦調整[年月日合成],上詰昇順①[[#This Row],[番号]]),"")</f>
        <v/>
      </c>
      <c r="M77" s="1" t="str">
        <f>IFERROR(VLOOKUP(上詰昇順①[[#This Row],[年月日]],暦調整[[年月日合成]:[尿定性（再掲）]],2,FALSE),"")</f>
        <v/>
      </c>
      <c r="N77" s="1" t="str">
        <f>IFERROR(VLOOKUP(上詰昇順①[[#This Row],[年月日]],暦調整[[年月日合成]:[尿定性（再掲）]],3,FALSE),"")</f>
        <v/>
      </c>
      <c r="Q77" s="1">
        <v>67</v>
      </c>
      <c r="R77" s="28" t="str">
        <f>IF(COUNTBLANK(暦調整[[#This Row],[eGFR（再掲）]:[尿定性（再掲）]])=0,暦調整[[#This Row],[年月日合成]],"")</f>
        <v/>
      </c>
      <c r="S77" s="28" t="str">
        <f>IFERROR(SMALL(上詰昇順②[判定可能年月日],上詰昇順②[[#This Row],[番号]]),"")</f>
        <v/>
      </c>
      <c r="T77" t="str">
        <f>IFERROR(VLOOKUP(上詰昇順②[[#This Row],[年月日]],暦調整[[年月日合成]:[尿定性（再掲）]],2,FALSE),"")</f>
        <v/>
      </c>
      <c r="U77" t="str">
        <f>IFERROR(VLOOKUP(上詰昇順②[[#This Row],[年月日]],暦調整[[年月日合成]:[尿定性（再掲）]],3,FALSE),"")</f>
        <v/>
      </c>
      <c r="X77" s="1">
        <v>67</v>
      </c>
      <c r="Y77" s="3" t="str">
        <f>上詰昇順①[年月日]</f>
        <v/>
      </c>
      <c r="Z77" s="1" t="str">
        <f>上詰昇順①[対応eGFR]</f>
        <v/>
      </c>
      <c r="AC77" s="1">
        <v>67</v>
      </c>
      <c r="AD77" s="3" t="str">
        <f>上詰昇順②[[#This Row],[年月日]]</f>
        <v/>
      </c>
      <c r="AE77" s="1" t="str">
        <f>IF(上詰昇順②[対応eGFR]&lt;30,4,"")</f>
        <v/>
      </c>
      <c r="AF77" s="1" t="str">
        <f>IF(上詰昇順②[対応尿定性]="-",1,IF(上詰昇順②[対応尿定性]="±",2,IF(上詰昇順②[対応尿定性]="","",3)))</f>
        <v/>
      </c>
      <c r="AG77" s="1" t="str">
        <f>IF(グラフ用②[[#This Row],[eGFR判定]]&lt;&gt;"",グラフ用②[[#This Row],[eGFR判定]],グラフ用②[[#This Row],[尿検査判定]])</f>
        <v/>
      </c>
      <c r="AH77" s="1" t="str">
        <f>IF(グラフ用②[[#This Row],[最終判定①]]="","",IF(グラフ用②[[#This Row],[最終判定①]]=1,"第1期(腎症前期)",IF(グラフ用②[[#This Row],[最終判定①]]=2,"第2期(早期腎症期)",IF(グラフ用②[[#This Row],[最終判定①]]=3,"第3期(顕性腎症期)","第4期(腎不全期)"))))</f>
        <v/>
      </c>
      <c r="AX77">
        <v>67</v>
      </c>
      <c r="AY77" s="39" t="str">
        <f ca="1">IF(グラフ用③[[#This Row],[番号]]=COUNT(グラフ用①[年月日])+1,介入日[最終＋3年],グラフ用①[[#This Row],[年月日]])</f>
        <v/>
      </c>
      <c r="AZ77" t="str">
        <f ca="1">IF(グラフ用③[[#This Row],[年月日]]=介入日[最終＋3年],NA(),IF(グラフ用①[[#This Row],[年月日]]="","",IF(グラフ用①[[#This Row],[年月日]]&lt;=介入日[年月日合成],グラフ用①[[#This Row],[eGFR]],NA())))</f>
        <v/>
      </c>
      <c r="BA77" t="str">
        <f ca="1">IF(グラフ用③[[#This Row],[年月日]]=介入日[最終＋3年],NA(),IF(グラフ用①[[#This Row],[年月日]]="","",IF(グラフ用①[[#This Row],[年月日]]&gt;介入日[年月日合成],グラフ用①[[#This Row],[eGFR]],NA())))</f>
        <v/>
      </c>
      <c r="BB7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7">
        <v>67</v>
      </c>
      <c r="BJ77" s="39" t="str">
        <f>グラフ用①[[#This Row],[年月日]]</f>
        <v/>
      </c>
      <c r="BK77" t="str">
        <f>IF(介入前後計算[[#This Row],[年月日]]="","",IF(グラフ用①[[#This Row],[年月日]]&lt;=介入日[年月日合成],グラフ用①[[#This Row],[eGFR]],""))</f>
        <v/>
      </c>
      <c r="BL77" t="str">
        <f>IF(介入前後計算[[#This Row],[年月日]]="","",IF(グラフ用①[[#This Row],[年月日]]&gt;介入日[年月日合成],グラフ用①[[#This Row],[eGFR]],""))</f>
        <v/>
      </c>
      <c r="BM77" t="str">
        <f ca="1">IFERROR(介入前後計算[[#This Row],[年月日]]*前パラメーター[傾き]+前パラメーター[切片],"")</f>
        <v/>
      </c>
      <c r="BN77" t="str">
        <f ca="1">IFERROR(介入前後計算[[#This Row],[年月日]]*後パラメーター[傾き]+後パラメーター[切片],"")</f>
        <v/>
      </c>
      <c r="BO77" s="40" t="str">
        <f>IF(介入前後計算[[#This Row],[A_eGFR]]="","",-介入前後計算[[#This Row],[A_eGFR]]+介入前後計算[[#This Row],[A予測]])</f>
        <v/>
      </c>
      <c r="BP77" s="40" t="str">
        <f>IF(介入前後計算[[#This Row],[B_eGFR]]="","",-介入前後計算[[#This Row],[B_eGFR]]+介入前後計算[[#This Row],[B予測]])</f>
        <v/>
      </c>
      <c r="BQ77" s="39" t="str">
        <f>IF(介入前後計算[[#This Row],[年月日]]="","",IF(グラフ用①[[#This Row],[年月日]]&lt;=介入日[年月日合成],グラフ用①[年月日],""))</f>
        <v/>
      </c>
      <c r="BR77" s="39" t="str">
        <f>IF(介入前後計算[[#This Row],[年月日]]="","",IF(グラフ用①[[#This Row],[年月日]]&gt;介入日[年月日合成],グラフ用①[年月日],""))</f>
        <v/>
      </c>
    </row>
    <row r="78" spans="2:70" x14ac:dyDescent="0.45">
      <c r="B78" s="1">
        <v>68</v>
      </c>
      <c r="C78" s="1" t="str">
        <f>IF(OR(入力1[[#This Row],[元号]]="",入力1[[#This Row],[和暦年]]=""),"",入力1[[#This Row],[元号]]&amp;入力1[[#This Row],[和暦年]]&amp;"年")</f>
        <v/>
      </c>
      <c r="D78" s="1" t="str">
        <f>IF(暦調整[[#This Row],[元号和暦年]]&lt;&gt;"","",IF(入力1[[#This Row],[（西暦年）]]&lt;&gt;"",入力1[[#This Row],[（西暦年）]]&amp;"年",""))</f>
        <v/>
      </c>
      <c r="E78" s="1" t="str">
        <f>IF(AND(暦調整[[#This Row],[元号和暦年]]="",暦調整[[#This Row],[西暦年（再掲）]]=""),"",IF(暦調整[[#This Row],[元号和暦年]]&lt;&gt;"",暦調整[元号和暦年],暦調整[西暦年（再掲）]))</f>
        <v/>
      </c>
      <c r="F78" s="3" t="str">
        <f>IF(暦調整[[#This Row],[年]]="","",DATEVALUE(暦調整[[#This Row],[年]]&amp;IF(入力1[[#This Row],[月]]="","1月",入力1[[#This Row],[月]]&amp;"月")&amp;IF(入力1[[#This Row],[日]]="","1日",入力1[[#This Row],[日]]&amp;"日")))</f>
        <v/>
      </c>
      <c r="G78" s="27" t="str">
        <f>IF(入力1[[#This Row],[eGFR]]="","",入力1[eGFR])</f>
        <v/>
      </c>
      <c r="H78" s="27" t="str">
        <f>IF(入力1[[#This Row],[尿蛋白定性]]="","",入力1[尿蛋白定性])</f>
        <v/>
      </c>
      <c r="K78" s="1">
        <v>68</v>
      </c>
      <c r="L78" s="3" t="str">
        <f>IFERROR(SMALL(暦調整[年月日合成],上詰昇順①[[#This Row],[番号]]),"")</f>
        <v/>
      </c>
      <c r="M78" s="1" t="str">
        <f>IFERROR(VLOOKUP(上詰昇順①[[#This Row],[年月日]],暦調整[[年月日合成]:[尿定性（再掲）]],2,FALSE),"")</f>
        <v/>
      </c>
      <c r="N78" s="1" t="str">
        <f>IFERROR(VLOOKUP(上詰昇順①[[#This Row],[年月日]],暦調整[[年月日合成]:[尿定性（再掲）]],3,FALSE),"")</f>
        <v/>
      </c>
      <c r="Q78" s="1">
        <v>68</v>
      </c>
      <c r="R78" s="28" t="str">
        <f>IF(COUNTBLANK(暦調整[[#This Row],[eGFR（再掲）]:[尿定性（再掲）]])=0,暦調整[[#This Row],[年月日合成]],"")</f>
        <v/>
      </c>
      <c r="S78" s="28" t="str">
        <f>IFERROR(SMALL(上詰昇順②[判定可能年月日],上詰昇順②[[#This Row],[番号]]),"")</f>
        <v/>
      </c>
      <c r="T78" t="str">
        <f>IFERROR(VLOOKUP(上詰昇順②[[#This Row],[年月日]],暦調整[[年月日合成]:[尿定性（再掲）]],2,FALSE),"")</f>
        <v/>
      </c>
      <c r="U78" t="str">
        <f>IFERROR(VLOOKUP(上詰昇順②[[#This Row],[年月日]],暦調整[[年月日合成]:[尿定性（再掲）]],3,FALSE),"")</f>
        <v/>
      </c>
      <c r="X78" s="1">
        <v>68</v>
      </c>
      <c r="Y78" s="3" t="str">
        <f>上詰昇順①[年月日]</f>
        <v/>
      </c>
      <c r="Z78" s="1" t="str">
        <f>上詰昇順①[対応eGFR]</f>
        <v/>
      </c>
      <c r="AC78" s="1">
        <v>68</v>
      </c>
      <c r="AD78" s="3" t="str">
        <f>上詰昇順②[[#This Row],[年月日]]</f>
        <v/>
      </c>
      <c r="AE78" s="1" t="str">
        <f>IF(上詰昇順②[対応eGFR]&lt;30,4,"")</f>
        <v/>
      </c>
      <c r="AF78" s="1" t="str">
        <f>IF(上詰昇順②[対応尿定性]="-",1,IF(上詰昇順②[対応尿定性]="±",2,IF(上詰昇順②[対応尿定性]="","",3)))</f>
        <v/>
      </c>
      <c r="AG78" s="1" t="str">
        <f>IF(グラフ用②[[#This Row],[eGFR判定]]&lt;&gt;"",グラフ用②[[#This Row],[eGFR判定]],グラフ用②[[#This Row],[尿検査判定]])</f>
        <v/>
      </c>
      <c r="AH78" s="1" t="str">
        <f>IF(グラフ用②[[#This Row],[最終判定①]]="","",IF(グラフ用②[[#This Row],[最終判定①]]=1,"第1期(腎症前期)",IF(グラフ用②[[#This Row],[最終判定①]]=2,"第2期(早期腎症期)",IF(グラフ用②[[#This Row],[最終判定①]]=3,"第3期(顕性腎症期)","第4期(腎不全期)"))))</f>
        <v/>
      </c>
      <c r="AX78">
        <v>68</v>
      </c>
      <c r="AY78" s="39" t="str">
        <f ca="1">IF(グラフ用③[[#This Row],[番号]]=COUNT(グラフ用①[年月日])+1,介入日[最終＋3年],グラフ用①[[#This Row],[年月日]])</f>
        <v/>
      </c>
      <c r="AZ78" t="str">
        <f ca="1">IF(グラフ用③[[#This Row],[年月日]]=介入日[最終＋3年],NA(),IF(グラフ用①[[#This Row],[年月日]]="","",IF(グラフ用①[[#This Row],[年月日]]&lt;=介入日[年月日合成],グラフ用①[[#This Row],[eGFR]],NA())))</f>
        <v/>
      </c>
      <c r="BA78" t="str">
        <f ca="1">IF(グラフ用③[[#This Row],[年月日]]=介入日[最終＋3年],NA(),IF(グラフ用①[[#This Row],[年月日]]="","",IF(グラフ用①[[#This Row],[年月日]]&gt;介入日[年月日合成],グラフ用①[[#This Row],[eGFR]],NA())))</f>
        <v/>
      </c>
      <c r="BB7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8">
        <v>68</v>
      </c>
      <c r="BJ78" s="39" t="str">
        <f>グラフ用①[[#This Row],[年月日]]</f>
        <v/>
      </c>
      <c r="BK78" t="str">
        <f>IF(介入前後計算[[#This Row],[年月日]]="","",IF(グラフ用①[[#This Row],[年月日]]&lt;=介入日[年月日合成],グラフ用①[[#This Row],[eGFR]],""))</f>
        <v/>
      </c>
      <c r="BL78" t="str">
        <f>IF(介入前後計算[[#This Row],[年月日]]="","",IF(グラフ用①[[#This Row],[年月日]]&gt;介入日[年月日合成],グラフ用①[[#This Row],[eGFR]],""))</f>
        <v/>
      </c>
      <c r="BM78" t="str">
        <f ca="1">IFERROR(介入前後計算[[#This Row],[年月日]]*前パラメーター[傾き]+前パラメーター[切片],"")</f>
        <v/>
      </c>
      <c r="BN78" t="str">
        <f ca="1">IFERROR(介入前後計算[[#This Row],[年月日]]*後パラメーター[傾き]+後パラメーター[切片],"")</f>
        <v/>
      </c>
      <c r="BO78" s="40" t="str">
        <f>IF(介入前後計算[[#This Row],[A_eGFR]]="","",-介入前後計算[[#This Row],[A_eGFR]]+介入前後計算[[#This Row],[A予測]])</f>
        <v/>
      </c>
      <c r="BP78" s="40" t="str">
        <f>IF(介入前後計算[[#This Row],[B_eGFR]]="","",-介入前後計算[[#This Row],[B_eGFR]]+介入前後計算[[#This Row],[B予測]])</f>
        <v/>
      </c>
      <c r="BQ78" s="39" t="str">
        <f>IF(介入前後計算[[#This Row],[年月日]]="","",IF(グラフ用①[[#This Row],[年月日]]&lt;=介入日[年月日合成],グラフ用①[年月日],""))</f>
        <v/>
      </c>
      <c r="BR78" s="39" t="str">
        <f>IF(介入前後計算[[#This Row],[年月日]]="","",IF(グラフ用①[[#This Row],[年月日]]&gt;介入日[年月日合成],グラフ用①[年月日],""))</f>
        <v/>
      </c>
    </row>
    <row r="79" spans="2:70" x14ac:dyDescent="0.45">
      <c r="B79" s="1">
        <v>69</v>
      </c>
      <c r="C79" s="1" t="str">
        <f>IF(OR(入力1[[#This Row],[元号]]="",入力1[[#This Row],[和暦年]]=""),"",入力1[[#This Row],[元号]]&amp;入力1[[#This Row],[和暦年]]&amp;"年")</f>
        <v/>
      </c>
      <c r="D79" s="1" t="str">
        <f>IF(暦調整[[#This Row],[元号和暦年]]&lt;&gt;"","",IF(入力1[[#This Row],[（西暦年）]]&lt;&gt;"",入力1[[#This Row],[（西暦年）]]&amp;"年",""))</f>
        <v/>
      </c>
      <c r="E79" s="1" t="str">
        <f>IF(AND(暦調整[[#This Row],[元号和暦年]]="",暦調整[[#This Row],[西暦年（再掲）]]=""),"",IF(暦調整[[#This Row],[元号和暦年]]&lt;&gt;"",暦調整[元号和暦年],暦調整[西暦年（再掲）]))</f>
        <v/>
      </c>
      <c r="F79" s="3" t="str">
        <f>IF(暦調整[[#This Row],[年]]="","",DATEVALUE(暦調整[[#This Row],[年]]&amp;IF(入力1[[#This Row],[月]]="","1月",入力1[[#This Row],[月]]&amp;"月")&amp;IF(入力1[[#This Row],[日]]="","1日",入力1[[#This Row],[日]]&amp;"日")))</f>
        <v/>
      </c>
      <c r="G79" s="27" t="str">
        <f>IF(入力1[[#This Row],[eGFR]]="","",入力1[eGFR])</f>
        <v/>
      </c>
      <c r="H79" s="27" t="str">
        <f>IF(入力1[[#This Row],[尿蛋白定性]]="","",入力1[尿蛋白定性])</f>
        <v/>
      </c>
      <c r="K79" s="1">
        <v>69</v>
      </c>
      <c r="L79" s="3" t="str">
        <f>IFERROR(SMALL(暦調整[年月日合成],上詰昇順①[[#This Row],[番号]]),"")</f>
        <v/>
      </c>
      <c r="M79" s="1" t="str">
        <f>IFERROR(VLOOKUP(上詰昇順①[[#This Row],[年月日]],暦調整[[年月日合成]:[尿定性（再掲）]],2,FALSE),"")</f>
        <v/>
      </c>
      <c r="N79" s="1" t="str">
        <f>IFERROR(VLOOKUP(上詰昇順①[[#This Row],[年月日]],暦調整[[年月日合成]:[尿定性（再掲）]],3,FALSE),"")</f>
        <v/>
      </c>
      <c r="Q79" s="1">
        <v>69</v>
      </c>
      <c r="R79" s="28" t="str">
        <f>IF(COUNTBLANK(暦調整[[#This Row],[eGFR（再掲）]:[尿定性（再掲）]])=0,暦調整[[#This Row],[年月日合成]],"")</f>
        <v/>
      </c>
      <c r="S79" s="28" t="str">
        <f>IFERROR(SMALL(上詰昇順②[判定可能年月日],上詰昇順②[[#This Row],[番号]]),"")</f>
        <v/>
      </c>
      <c r="T79" t="str">
        <f>IFERROR(VLOOKUP(上詰昇順②[[#This Row],[年月日]],暦調整[[年月日合成]:[尿定性（再掲）]],2,FALSE),"")</f>
        <v/>
      </c>
      <c r="U79" t="str">
        <f>IFERROR(VLOOKUP(上詰昇順②[[#This Row],[年月日]],暦調整[[年月日合成]:[尿定性（再掲）]],3,FALSE),"")</f>
        <v/>
      </c>
      <c r="X79" s="1">
        <v>69</v>
      </c>
      <c r="Y79" s="3" t="str">
        <f>上詰昇順①[年月日]</f>
        <v/>
      </c>
      <c r="Z79" s="1" t="str">
        <f>上詰昇順①[対応eGFR]</f>
        <v/>
      </c>
      <c r="AC79" s="1">
        <v>69</v>
      </c>
      <c r="AD79" s="3" t="str">
        <f>上詰昇順②[[#This Row],[年月日]]</f>
        <v/>
      </c>
      <c r="AE79" s="1" t="str">
        <f>IF(上詰昇順②[対応eGFR]&lt;30,4,"")</f>
        <v/>
      </c>
      <c r="AF79" s="1" t="str">
        <f>IF(上詰昇順②[対応尿定性]="-",1,IF(上詰昇順②[対応尿定性]="±",2,IF(上詰昇順②[対応尿定性]="","",3)))</f>
        <v/>
      </c>
      <c r="AG79" s="1" t="str">
        <f>IF(グラフ用②[[#This Row],[eGFR判定]]&lt;&gt;"",グラフ用②[[#This Row],[eGFR判定]],グラフ用②[[#This Row],[尿検査判定]])</f>
        <v/>
      </c>
      <c r="AH79" s="1" t="str">
        <f>IF(グラフ用②[[#This Row],[最終判定①]]="","",IF(グラフ用②[[#This Row],[最終判定①]]=1,"第1期(腎症前期)",IF(グラフ用②[[#This Row],[最終判定①]]=2,"第2期(早期腎症期)",IF(グラフ用②[[#This Row],[最終判定①]]=3,"第3期(顕性腎症期)","第4期(腎不全期)"))))</f>
        <v/>
      </c>
      <c r="AX79">
        <v>69</v>
      </c>
      <c r="AY79" s="39" t="str">
        <f ca="1">IF(グラフ用③[[#This Row],[番号]]=COUNT(グラフ用①[年月日])+1,介入日[最終＋3年],グラフ用①[[#This Row],[年月日]])</f>
        <v/>
      </c>
      <c r="AZ79" t="str">
        <f ca="1">IF(グラフ用③[[#This Row],[年月日]]=介入日[最終＋3年],NA(),IF(グラフ用①[[#This Row],[年月日]]="","",IF(グラフ用①[[#This Row],[年月日]]&lt;=介入日[年月日合成],グラフ用①[[#This Row],[eGFR]],NA())))</f>
        <v/>
      </c>
      <c r="BA79" t="str">
        <f ca="1">IF(グラフ用③[[#This Row],[年月日]]=介入日[最終＋3年],NA(),IF(グラフ用①[[#This Row],[年月日]]="","",IF(グラフ用①[[#This Row],[年月日]]&gt;介入日[年月日合成],グラフ用①[[#This Row],[eGFR]],NA())))</f>
        <v/>
      </c>
      <c r="BB7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7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7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7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79">
        <v>69</v>
      </c>
      <c r="BJ79" s="39" t="str">
        <f>グラフ用①[[#This Row],[年月日]]</f>
        <v/>
      </c>
      <c r="BK79" t="str">
        <f>IF(介入前後計算[[#This Row],[年月日]]="","",IF(グラフ用①[[#This Row],[年月日]]&lt;=介入日[年月日合成],グラフ用①[[#This Row],[eGFR]],""))</f>
        <v/>
      </c>
      <c r="BL79" t="str">
        <f>IF(介入前後計算[[#This Row],[年月日]]="","",IF(グラフ用①[[#This Row],[年月日]]&gt;介入日[年月日合成],グラフ用①[[#This Row],[eGFR]],""))</f>
        <v/>
      </c>
      <c r="BM79" t="str">
        <f ca="1">IFERROR(介入前後計算[[#This Row],[年月日]]*前パラメーター[傾き]+前パラメーター[切片],"")</f>
        <v/>
      </c>
      <c r="BN79" t="str">
        <f ca="1">IFERROR(介入前後計算[[#This Row],[年月日]]*後パラメーター[傾き]+後パラメーター[切片],"")</f>
        <v/>
      </c>
      <c r="BO79" s="40" t="str">
        <f>IF(介入前後計算[[#This Row],[A_eGFR]]="","",-介入前後計算[[#This Row],[A_eGFR]]+介入前後計算[[#This Row],[A予測]])</f>
        <v/>
      </c>
      <c r="BP79" s="40" t="str">
        <f>IF(介入前後計算[[#This Row],[B_eGFR]]="","",-介入前後計算[[#This Row],[B_eGFR]]+介入前後計算[[#This Row],[B予測]])</f>
        <v/>
      </c>
      <c r="BQ79" s="39" t="str">
        <f>IF(介入前後計算[[#This Row],[年月日]]="","",IF(グラフ用①[[#This Row],[年月日]]&lt;=介入日[年月日合成],グラフ用①[年月日],""))</f>
        <v/>
      </c>
      <c r="BR79" s="39" t="str">
        <f>IF(介入前後計算[[#This Row],[年月日]]="","",IF(グラフ用①[[#This Row],[年月日]]&gt;介入日[年月日合成],グラフ用①[年月日],""))</f>
        <v/>
      </c>
    </row>
    <row r="80" spans="2:70" x14ac:dyDescent="0.45">
      <c r="B80" s="1">
        <v>70</v>
      </c>
      <c r="C80" s="1" t="str">
        <f>IF(OR(入力1[[#This Row],[元号]]="",入力1[[#This Row],[和暦年]]=""),"",入力1[[#This Row],[元号]]&amp;入力1[[#This Row],[和暦年]]&amp;"年")</f>
        <v/>
      </c>
      <c r="D80" s="1" t="str">
        <f>IF(暦調整[[#This Row],[元号和暦年]]&lt;&gt;"","",IF(入力1[[#This Row],[（西暦年）]]&lt;&gt;"",入力1[[#This Row],[（西暦年）]]&amp;"年",""))</f>
        <v/>
      </c>
      <c r="E80" s="1" t="str">
        <f>IF(AND(暦調整[[#This Row],[元号和暦年]]="",暦調整[[#This Row],[西暦年（再掲）]]=""),"",IF(暦調整[[#This Row],[元号和暦年]]&lt;&gt;"",暦調整[元号和暦年],暦調整[西暦年（再掲）]))</f>
        <v/>
      </c>
      <c r="F80" s="3" t="str">
        <f>IF(暦調整[[#This Row],[年]]="","",DATEVALUE(暦調整[[#This Row],[年]]&amp;IF(入力1[[#This Row],[月]]="","1月",入力1[[#This Row],[月]]&amp;"月")&amp;IF(入力1[[#This Row],[日]]="","1日",入力1[[#This Row],[日]]&amp;"日")))</f>
        <v/>
      </c>
      <c r="G80" s="27" t="str">
        <f>IF(入力1[[#This Row],[eGFR]]="","",入力1[eGFR])</f>
        <v/>
      </c>
      <c r="H80" s="27" t="str">
        <f>IF(入力1[[#This Row],[尿蛋白定性]]="","",入力1[尿蛋白定性])</f>
        <v/>
      </c>
      <c r="K80" s="1">
        <v>70</v>
      </c>
      <c r="L80" s="3" t="str">
        <f>IFERROR(SMALL(暦調整[年月日合成],上詰昇順①[[#This Row],[番号]]),"")</f>
        <v/>
      </c>
      <c r="M80" s="1" t="str">
        <f>IFERROR(VLOOKUP(上詰昇順①[[#This Row],[年月日]],暦調整[[年月日合成]:[尿定性（再掲）]],2,FALSE),"")</f>
        <v/>
      </c>
      <c r="N80" s="1" t="str">
        <f>IFERROR(VLOOKUP(上詰昇順①[[#This Row],[年月日]],暦調整[[年月日合成]:[尿定性（再掲）]],3,FALSE),"")</f>
        <v/>
      </c>
      <c r="Q80" s="1">
        <v>70</v>
      </c>
      <c r="R80" s="28" t="str">
        <f>IF(COUNTBLANK(暦調整[[#This Row],[eGFR（再掲）]:[尿定性（再掲）]])=0,暦調整[[#This Row],[年月日合成]],"")</f>
        <v/>
      </c>
      <c r="S80" s="28" t="str">
        <f>IFERROR(SMALL(上詰昇順②[判定可能年月日],上詰昇順②[[#This Row],[番号]]),"")</f>
        <v/>
      </c>
      <c r="T80" t="str">
        <f>IFERROR(VLOOKUP(上詰昇順②[[#This Row],[年月日]],暦調整[[年月日合成]:[尿定性（再掲）]],2,FALSE),"")</f>
        <v/>
      </c>
      <c r="U80" t="str">
        <f>IFERROR(VLOOKUP(上詰昇順②[[#This Row],[年月日]],暦調整[[年月日合成]:[尿定性（再掲）]],3,FALSE),"")</f>
        <v/>
      </c>
      <c r="X80" s="1">
        <v>70</v>
      </c>
      <c r="Y80" s="3" t="str">
        <f>上詰昇順①[年月日]</f>
        <v/>
      </c>
      <c r="Z80" s="1" t="str">
        <f>上詰昇順①[対応eGFR]</f>
        <v/>
      </c>
      <c r="AC80" s="1">
        <v>70</v>
      </c>
      <c r="AD80" s="3" t="str">
        <f>上詰昇順②[[#This Row],[年月日]]</f>
        <v/>
      </c>
      <c r="AE80" s="1" t="str">
        <f>IF(上詰昇順②[対応eGFR]&lt;30,4,"")</f>
        <v/>
      </c>
      <c r="AF80" s="1" t="str">
        <f>IF(上詰昇順②[対応尿定性]="-",1,IF(上詰昇順②[対応尿定性]="±",2,IF(上詰昇順②[対応尿定性]="","",3)))</f>
        <v/>
      </c>
      <c r="AG80" s="1" t="str">
        <f>IF(グラフ用②[[#This Row],[eGFR判定]]&lt;&gt;"",グラフ用②[[#This Row],[eGFR判定]],グラフ用②[[#This Row],[尿検査判定]])</f>
        <v/>
      </c>
      <c r="AH80" s="1" t="str">
        <f>IF(グラフ用②[[#This Row],[最終判定①]]="","",IF(グラフ用②[[#This Row],[最終判定①]]=1,"第1期(腎症前期)",IF(グラフ用②[[#This Row],[最終判定①]]=2,"第2期(早期腎症期)",IF(グラフ用②[[#This Row],[最終判定①]]=3,"第3期(顕性腎症期)","第4期(腎不全期)"))))</f>
        <v/>
      </c>
      <c r="AX80">
        <v>70</v>
      </c>
      <c r="AY80" s="39" t="str">
        <f ca="1">IF(グラフ用③[[#This Row],[番号]]=COUNT(グラフ用①[年月日])+1,介入日[最終＋3年],グラフ用①[[#This Row],[年月日]])</f>
        <v/>
      </c>
      <c r="AZ80" t="str">
        <f ca="1">IF(グラフ用③[[#This Row],[年月日]]=介入日[最終＋3年],NA(),IF(グラフ用①[[#This Row],[年月日]]="","",IF(グラフ用①[[#This Row],[年月日]]&lt;=介入日[年月日合成],グラフ用①[[#This Row],[eGFR]],NA())))</f>
        <v/>
      </c>
      <c r="BA80" t="str">
        <f ca="1">IF(グラフ用③[[#This Row],[年月日]]=介入日[最終＋3年],NA(),IF(グラフ用①[[#This Row],[年月日]]="","",IF(グラフ用①[[#This Row],[年月日]]&gt;介入日[年月日合成],グラフ用①[[#This Row],[eGFR]],NA())))</f>
        <v/>
      </c>
      <c r="BB8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0">
        <v>70</v>
      </c>
      <c r="BJ80" s="39" t="str">
        <f>グラフ用①[[#This Row],[年月日]]</f>
        <v/>
      </c>
      <c r="BK80" t="str">
        <f>IF(介入前後計算[[#This Row],[年月日]]="","",IF(グラフ用①[[#This Row],[年月日]]&lt;=介入日[年月日合成],グラフ用①[[#This Row],[eGFR]],""))</f>
        <v/>
      </c>
      <c r="BL80" t="str">
        <f>IF(介入前後計算[[#This Row],[年月日]]="","",IF(グラフ用①[[#This Row],[年月日]]&gt;介入日[年月日合成],グラフ用①[[#This Row],[eGFR]],""))</f>
        <v/>
      </c>
      <c r="BM80" t="str">
        <f ca="1">IFERROR(介入前後計算[[#This Row],[年月日]]*前パラメーター[傾き]+前パラメーター[切片],"")</f>
        <v/>
      </c>
      <c r="BN80" t="str">
        <f ca="1">IFERROR(介入前後計算[[#This Row],[年月日]]*後パラメーター[傾き]+後パラメーター[切片],"")</f>
        <v/>
      </c>
      <c r="BO80" s="40" t="str">
        <f>IF(介入前後計算[[#This Row],[A_eGFR]]="","",-介入前後計算[[#This Row],[A_eGFR]]+介入前後計算[[#This Row],[A予測]])</f>
        <v/>
      </c>
      <c r="BP80" s="40" t="str">
        <f>IF(介入前後計算[[#This Row],[B_eGFR]]="","",-介入前後計算[[#This Row],[B_eGFR]]+介入前後計算[[#This Row],[B予測]])</f>
        <v/>
      </c>
      <c r="BQ80" s="39" t="str">
        <f>IF(介入前後計算[[#This Row],[年月日]]="","",IF(グラフ用①[[#This Row],[年月日]]&lt;=介入日[年月日合成],グラフ用①[年月日],""))</f>
        <v/>
      </c>
      <c r="BR80" s="39" t="str">
        <f>IF(介入前後計算[[#This Row],[年月日]]="","",IF(グラフ用①[[#This Row],[年月日]]&gt;介入日[年月日合成],グラフ用①[年月日],""))</f>
        <v/>
      </c>
    </row>
    <row r="81" spans="2:70" x14ac:dyDescent="0.45">
      <c r="B81" s="1">
        <v>71</v>
      </c>
      <c r="C81" s="1" t="str">
        <f>IF(OR(入力1[[#This Row],[元号]]="",入力1[[#This Row],[和暦年]]=""),"",入力1[[#This Row],[元号]]&amp;入力1[[#This Row],[和暦年]]&amp;"年")</f>
        <v/>
      </c>
      <c r="D81" s="1" t="str">
        <f>IF(暦調整[[#This Row],[元号和暦年]]&lt;&gt;"","",IF(入力1[[#This Row],[（西暦年）]]&lt;&gt;"",入力1[[#This Row],[（西暦年）]]&amp;"年",""))</f>
        <v/>
      </c>
      <c r="E81" s="1" t="str">
        <f>IF(AND(暦調整[[#This Row],[元号和暦年]]="",暦調整[[#This Row],[西暦年（再掲）]]=""),"",IF(暦調整[[#This Row],[元号和暦年]]&lt;&gt;"",暦調整[元号和暦年],暦調整[西暦年（再掲）]))</f>
        <v/>
      </c>
      <c r="F81" s="3" t="str">
        <f>IF(暦調整[[#This Row],[年]]="","",DATEVALUE(暦調整[[#This Row],[年]]&amp;IF(入力1[[#This Row],[月]]="","1月",入力1[[#This Row],[月]]&amp;"月")&amp;IF(入力1[[#This Row],[日]]="","1日",入力1[[#This Row],[日]]&amp;"日")))</f>
        <v/>
      </c>
      <c r="G81" s="27" t="str">
        <f>IF(入力1[[#This Row],[eGFR]]="","",入力1[eGFR])</f>
        <v/>
      </c>
      <c r="H81" s="27" t="str">
        <f>IF(入力1[[#This Row],[尿蛋白定性]]="","",入力1[尿蛋白定性])</f>
        <v/>
      </c>
      <c r="K81" s="1">
        <v>71</v>
      </c>
      <c r="L81" s="3" t="str">
        <f>IFERROR(SMALL(暦調整[年月日合成],上詰昇順①[[#This Row],[番号]]),"")</f>
        <v/>
      </c>
      <c r="M81" s="1" t="str">
        <f>IFERROR(VLOOKUP(上詰昇順①[[#This Row],[年月日]],暦調整[[年月日合成]:[尿定性（再掲）]],2,FALSE),"")</f>
        <v/>
      </c>
      <c r="N81" s="1" t="str">
        <f>IFERROR(VLOOKUP(上詰昇順①[[#This Row],[年月日]],暦調整[[年月日合成]:[尿定性（再掲）]],3,FALSE),"")</f>
        <v/>
      </c>
      <c r="Q81" s="1">
        <v>71</v>
      </c>
      <c r="R81" s="28" t="str">
        <f>IF(COUNTBLANK(暦調整[[#This Row],[eGFR（再掲）]:[尿定性（再掲）]])=0,暦調整[[#This Row],[年月日合成]],"")</f>
        <v/>
      </c>
      <c r="S81" s="28" t="str">
        <f>IFERROR(SMALL(上詰昇順②[判定可能年月日],上詰昇順②[[#This Row],[番号]]),"")</f>
        <v/>
      </c>
      <c r="T81" t="str">
        <f>IFERROR(VLOOKUP(上詰昇順②[[#This Row],[年月日]],暦調整[[年月日合成]:[尿定性（再掲）]],2,FALSE),"")</f>
        <v/>
      </c>
      <c r="U81" t="str">
        <f>IFERROR(VLOOKUP(上詰昇順②[[#This Row],[年月日]],暦調整[[年月日合成]:[尿定性（再掲）]],3,FALSE),"")</f>
        <v/>
      </c>
      <c r="X81" s="1">
        <v>71</v>
      </c>
      <c r="Y81" s="3" t="str">
        <f>上詰昇順①[年月日]</f>
        <v/>
      </c>
      <c r="Z81" s="1" t="str">
        <f>上詰昇順①[対応eGFR]</f>
        <v/>
      </c>
      <c r="AC81" s="1">
        <v>71</v>
      </c>
      <c r="AD81" s="3" t="str">
        <f>上詰昇順②[[#This Row],[年月日]]</f>
        <v/>
      </c>
      <c r="AE81" s="1" t="str">
        <f>IF(上詰昇順②[対応eGFR]&lt;30,4,"")</f>
        <v/>
      </c>
      <c r="AF81" s="1" t="str">
        <f>IF(上詰昇順②[対応尿定性]="-",1,IF(上詰昇順②[対応尿定性]="±",2,IF(上詰昇順②[対応尿定性]="","",3)))</f>
        <v/>
      </c>
      <c r="AG81" s="1" t="str">
        <f>IF(グラフ用②[[#This Row],[eGFR判定]]&lt;&gt;"",グラフ用②[[#This Row],[eGFR判定]],グラフ用②[[#This Row],[尿検査判定]])</f>
        <v/>
      </c>
      <c r="AH81" s="1" t="str">
        <f>IF(グラフ用②[[#This Row],[最終判定①]]="","",IF(グラフ用②[[#This Row],[最終判定①]]=1,"第1期(腎症前期)",IF(グラフ用②[[#This Row],[最終判定①]]=2,"第2期(早期腎症期)",IF(グラフ用②[[#This Row],[最終判定①]]=3,"第3期(顕性腎症期)","第4期(腎不全期)"))))</f>
        <v/>
      </c>
      <c r="AX81">
        <v>71</v>
      </c>
      <c r="AY81" s="39" t="str">
        <f ca="1">IF(グラフ用③[[#This Row],[番号]]=COUNT(グラフ用①[年月日])+1,介入日[最終＋3年],グラフ用①[[#This Row],[年月日]])</f>
        <v/>
      </c>
      <c r="AZ81" t="str">
        <f ca="1">IF(グラフ用③[[#This Row],[年月日]]=介入日[最終＋3年],NA(),IF(グラフ用①[[#This Row],[年月日]]="","",IF(グラフ用①[[#This Row],[年月日]]&lt;=介入日[年月日合成],グラフ用①[[#This Row],[eGFR]],NA())))</f>
        <v/>
      </c>
      <c r="BA81" t="str">
        <f ca="1">IF(グラフ用③[[#This Row],[年月日]]=介入日[最終＋3年],NA(),IF(グラフ用①[[#This Row],[年月日]]="","",IF(グラフ用①[[#This Row],[年月日]]&gt;介入日[年月日合成],グラフ用①[[#This Row],[eGFR]],NA())))</f>
        <v/>
      </c>
      <c r="BB8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1">
        <v>71</v>
      </c>
      <c r="BJ81" s="39" t="str">
        <f>グラフ用①[[#This Row],[年月日]]</f>
        <v/>
      </c>
      <c r="BK81" t="str">
        <f>IF(介入前後計算[[#This Row],[年月日]]="","",IF(グラフ用①[[#This Row],[年月日]]&lt;=介入日[年月日合成],グラフ用①[[#This Row],[eGFR]],""))</f>
        <v/>
      </c>
      <c r="BL81" t="str">
        <f>IF(介入前後計算[[#This Row],[年月日]]="","",IF(グラフ用①[[#This Row],[年月日]]&gt;介入日[年月日合成],グラフ用①[[#This Row],[eGFR]],""))</f>
        <v/>
      </c>
      <c r="BM81" t="str">
        <f ca="1">IFERROR(介入前後計算[[#This Row],[年月日]]*前パラメーター[傾き]+前パラメーター[切片],"")</f>
        <v/>
      </c>
      <c r="BN81" t="str">
        <f ca="1">IFERROR(介入前後計算[[#This Row],[年月日]]*後パラメーター[傾き]+後パラメーター[切片],"")</f>
        <v/>
      </c>
      <c r="BO81" s="40" t="str">
        <f>IF(介入前後計算[[#This Row],[A_eGFR]]="","",-介入前後計算[[#This Row],[A_eGFR]]+介入前後計算[[#This Row],[A予測]])</f>
        <v/>
      </c>
      <c r="BP81" s="40" t="str">
        <f>IF(介入前後計算[[#This Row],[B_eGFR]]="","",-介入前後計算[[#This Row],[B_eGFR]]+介入前後計算[[#This Row],[B予測]])</f>
        <v/>
      </c>
      <c r="BQ81" s="39" t="str">
        <f>IF(介入前後計算[[#This Row],[年月日]]="","",IF(グラフ用①[[#This Row],[年月日]]&lt;=介入日[年月日合成],グラフ用①[年月日],""))</f>
        <v/>
      </c>
      <c r="BR81" s="39" t="str">
        <f>IF(介入前後計算[[#This Row],[年月日]]="","",IF(グラフ用①[[#This Row],[年月日]]&gt;介入日[年月日合成],グラフ用①[年月日],""))</f>
        <v/>
      </c>
    </row>
    <row r="82" spans="2:70" x14ac:dyDescent="0.45">
      <c r="B82" s="1">
        <v>72</v>
      </c>
      <c r="C82" s="1" t="str">
        <f>IF(OR(入力1[[#This Row],[元号]]="",入力1[[#This Row],[和暦年]]=""),"",入力1[[#This Row],[元号]]&amp;入力1[[#This Row],[和暦年]]&amp;"年")</f>
        <v/>
      </c>
      <c r="D82" s="1" t="str">
        <f>IF(暦調整[[#This Row],[元号和暦年]]&lt;&gt;"","",IF(入力1[[#This Row],[（西暦年）]]&lt;&gt;"",入力1[[#This Row],[（西暦年）]]&amp;"年",""))</f>
        <v/>
      </c>
      <c r="E82" s="1" t="str">
        <f>IF(AND(暦調整[[#This Row],[元号和暦年]]="",暦調整[[#This Row],[西暦年（再掲）]]=""),"",IF(暦調整[[#This Row],[元号和暦年]]&lt;&gt;"",暦調整[元号和暦年],暦調整[西暦年（再掲）]))</f>
        <v/>
      </c>
      <c r="F82" s="3" t="str">
        <f>IF(暦調整[[#This Row],[年]]="","",DATEVALUE(暦調整[[#This Row],[年]]&amp;IF(入力1[[#This Row],[月]]="","1月",入力1[[#This Row],[月]]&amp;"月")&amp;IF(入力1[[#This Row],[日]]="","1日",入力1[[#This Row],[日]]&amp;"日")))</f>
        <v/>
      </c>
      <c r="G82" s="27" t="str">
        <f>IF(入力1[[#This Row],[eGFR]]="","",入力1[eGFR])</f>
        <v/>
      </c>
      <c r="H82" s="27" t="str">
        <f>IF(入力1[[#This Row],[尿蛋白定性]]="","",入力1[尿蛋白定性])</f>
        <v/>
      </c>
      <c r="K82" s="1">
        <v>72</v>
      </c>
      <c r="L82" s="3" t="str">
        <f>IFERROR(SMALL(暦調整[年月日合成],上詰昇順①[[#This Row],[番号]]),"")</f>
        <v/>
      </c>
      <c r="M82" s="1" t="str">
        <f>IFERROR(VLOOKUP(上詰昇順①[[#This Row],[年月日]],暦調整[[年月日合成]:[尿定性（再掲）]],2,FALSE),"")</f>
        <v/>
      </c>
      <c r="N82" s="1" t="str">
        <f>IFERROR(VLOOKUP(上詰昇順①[[#This Row],[年月日]],暦調整[[年月日合成]:[尿定性（再掲）]],3,FALSE),"")</f>
        <v/>
      </c>
      <c r="Q82" s="1">
        <v>72</v>
      </c>
      <c r="R82" s="28" t="str">
        <f>IF(COUNTBLANK(暦調整[[#This Row],[eGFR（再掲）]:[尿定性（再掲）]])=0,暦調整[[#This Row],[年月日合成]],"")</f>
        <v/>
      </c>
      <c r="S82" s="28" t="str">
        <f>IFERROR(SMALL(上詰昇順②[判定可能年月日],上詰昇順②[[#This Row],[番号]]),"")</f>
        <v/>
      </c>
      <c r="T82" t="str">
        <f>IFERROR(VLOOKUP(上詰昇順②[[#This Row],[年月日]],暦調整[[年月日合成]:[尿定性（再掲）]],2,FALSE),"")</f>
        <v/>
      </c>
      <c r="U82" t="str">
        <f>IFERROR(VLOOKUP(上詰昇順②[[#This Row],[年月日]],暦調整[[年月日合成]:[尿定性（再掲）]],3,FALSE),"")</f>
        <v/>
      </c>
      <c r="X82" s="1">
        <v>72</v>
      </c>
      <c r="Y82" s="3" t="str">
        <f>上詰昇順①[年月日]</f>
        <v/>
      </c>
      <c r="Z82" s="1" t="str">
        <f>上詰昇順①[対応eGFR]</f>
        <v/>
      </c>
      <c r="AC82" s="1">
        <v>72</v>
      </c>
      <c r="AD82" s="3" t="str">
        <f>上詰昇順②[[#This Row],[年月日]]</f>
        <v/>
      </c>
      <c r="AE82" s="1" t="str">
        <f>IF(上詰昇順②[対応eGFR]&lt;30,4,"")</f>
        <v/>
      </c>
      <c r="AF82" s="1" t="str">
        <f>IF(上詰昇順②[対応尿定性]="-",1,IF(上詰昇順②[対応尿定性]="±",2,IF(上詰昇順②[対応尿定性]="","",3)))</f>
        <v/>
      </c>
      <c r="AG82" s="1" t="str">
        <f>IF(グラフ用②[[#This Row],[eGFR判定]]&lt;&gt;"",グラフ用②[[#This Row],[eGFR判定]],グラフ用②[[#This Row],[尿検査判定]])</f>
        <v/>
      </c>
      <c r="AH82" s="1" t="str">
        <f>IF(グラフ用②[[#This Row],[最終判定①]]="","",IF(グラフ用②[[#This Row],[最終判定①]]=1,"第1期(腎症前期)",IF(グラフ用②[[#This Row],[最終判定①]]=2,"第2期(早期腎症期)",IF(グラフ用②[[#This Row],[最終判定①]]=3,"第3期(顕性腎症期)","第4期(腎不全期)"))))</f>
        <v/>
      </c>
      <c r="AX82">
        <v>72</v>
      </c>
      <c r="AY82" s="39" t="str">
        <f ca="1">IF(グラフ用③[[#This Row],[番号]]=COUNT(グラフ用①[年月日])+1,介入日[最終＋3年],グラフ用①[[#This Row],[年月日]])</f>
        <v/>
      </c>
      <c r="AZ82" t="str">
        <f ca="1">IF(グラフ用③[[#This Row],[年月日]]=介入日[最終＋3年],NA(),IF(グラフ用①[[#This Row],[年月日]]="","",IF(グラフ用①[[#This Row],[年月日]]&lt;=介入日[年月日合成],グラフ用①[[#This Row],[eGFR]],NA())))</f>
        <v/>
      </c>
      <c r="BA82" t="str">
        <f ca="1">IF(グラフ用③[[#This Row],[年月日]]=介入日[最終＋3年],NA(),IF(グラフ用①[[#This Row],[年月日]]="","",IF(グラフ用①[[#This Row],[年月日]]&gt;介入日[年月日合成],グラフ用①[[#This Row],[eGFR]],NA())))</f>
        <v/>
      </c>
      <c r="BB8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2">
        <v>72</v>
      </c>
      <c r="BJ82" s="39" t="str">
        <f>グラフ用①[[#This Row],[年月日]]</f>
        <v/>
      </c>
      <c r="BK82" t="str">
        <f>IF(介入前後計算[[#This Row],[年月日]]="","",IF(グラフ用①[[#This Row],[年月日]]&lt;=介入日[年月日合成],グラフ用①[[#This Row],[eGFR]],""))</f>
        <v/>
      </c>
      <c r="BL82" t="str">
        <f>IF(介入前後計算[[#This Row],[年月日]]="","",IF(グラフ用①[[#This Row],[年月日]]&gt;介入日[年月日合成],グラフ用①[[#This Row],[eGFR]],""))</f>
        <v/>
      </c>
      <c r="BM82" t="str">
        <f ca="1">IFERROR(介入前後計算[[#This Row],[年月日]]*前パラメーター[傾き]+前パラメーター[切片],"")</f>
        <v/>
      </c>
      <c r="BN82" t="str">
        <f ca="1">IFERROR(介入前後計算[[#This Row],[年月日]]*後パラメーター[傾き]+後パラメーター[切片],"")</f>
        <v/>
      </c>
      <c r="BO82" s="40" t="str">
        <f>IF(介入前後計算[[#This Row],[A_eGFR]]="","",-介入前後計算[[#This Row],[A_eGFR]]+介入前後計算[[#This Row],[A予測]])</f>
        <v/>
      </c>
      <c r="BP82" s="40" t="str">
        <f>IF(介入前後計算[[#This Row],[B_eGFR]]="","",-介入前後計算[[#This Row],[B_eGFR]]+介入前後計算[[#This Row],[B予測]])</f>
        <v/>
      </c>
      <c r="BQ82" s="39" t="str">
        <f>IF(介入前後計算[[#This Row],[年月日]]="","",IF(グラフ用①[[#This Row],[年月日]]&lt;=介入日[年月日合成],グラフ用①[年月日],""))</f>
        <v/>
      </c>
      <c r="BR82" s="39" t="str">
        <f>IF(介入前後計算[[#This Row],[年月日]]="","",IF(グラフ用①[[#This Row],[年月日]]&gt;介入日[年月日合成],グラフ用①[年月日],""))</f>
        <v/>
      </c>
    </row>
    <row r="83" spans="2:70" x14ac:dyDescent="0.45">
      <c r="B83" s="1">
        <v>73</v>
      </c>
      <c r="C83" s="1" t="str">
        <f>IF(OR(入力1[[#This Row],[元号]]="",入力1[[#This Row],[和暦年]]=""),"",入力1[[#This Row],[元号]]&amp;入力1[[#This Row],[和暦年]]&amp;"年")</f>
        <v/>
      </c>
      <c r="D83" s="1" t="str">
        <f>IF(暦調整[[#This Row],[元号和暦年]]&lt;&gt;"","",IF(入力1[[#This Row],[（西暦年）]]&lt;&gt;"",入力1[[#This Row],[（西暦年）]]&amp;"年",""))</f>
        <v/>
      </c>
      <c r="E83" s="1" t="str">
        <f>IF(AND(暦調整[[#This Row],[元号和暦年]]="",暦調整[[#This Row],[西暦年（再掲）]]=""),"",IF(暦調整[[#This Row],[元号和暦年]]&lt;&gt;"",暦調整[元号和暦年],暦調整[西暦年（再掲）]))</f>
        <v/>
      </c>
      <c r="F83" s="3" t="str">
        <f>IF(暦調整[[#This Row],[年]]="","",DATEVALUE(暦調整[[#This Row],[年]]&amp;IF(入力1[[#This Row],[月]]="","1月",入力1[[#This Row],[月]]&amp;"月")&amp;IF(入力1[[#This Row],[日]]="","1日",入力1[[#This Row],[日]]&amp;"日")))</f>
        <v/>
      </c>
      <c r="G83" s="27" t="str">
        <f>IF(入力1[[#This Row],[eGFR]]="","",入力1[eGFR])</f>
        <v/>
      </c>
      <c r="H83" s="27" t="str">
        <f>IF(入力1[[#This Row],[尿蛋白定性]]="","",入力1[尿蛋白定性])</f>
        <v/>
      </c>
      <c r="K83" s="1">
        <v>73</v>
      </c>
      <c r="L83" s="3" t="str">
        <f>IFERROR(SMALL(暦調整[年月日合成],上詰昇順①[[#This Row],[番号]]),"")</f>
        <v/>
      </c>
      <c r="M83" s="1" t="str">
        <f>IFERROR(VLOOKUP(上詰昇順①[[#This Row],[年月日]],暦調整[[年月日合成]:[尿定性（再掲）]],2,FALSE),"")</f>
        <v/>
      </c>
      <c r="N83" s="1" t="str">
        <f>IFERROR(VLOOKUP(上詰昇順①[[#This Row],[年月日]],暦調整[[年月日合成]:[尿定性（再掲）]],3,FALSE),"")</f>
        <v/>
      </c>
      <c r="Q83" s="1">
        <v>73</v>
      </c>
      <c r="R83" s="28" t="str">
        <f>IF(COUNTBLANK(暦調整[[#This Row],[eGFR（再掲）]:[尿定性（再掲）]])=0,暦調整[[#This Row],[年月日合成]],"")</f>
        <v/>
      </c>
      <c r="S83" s="28" t="str">
        <f>IFERROR(SMALL(上詰昇順②[判定可能年月日],上詰昇順②[[#This Row],[番号]]),"")</f>
        <v/>
      </c>
      <c r="T83" t="str">
        <f>IFERROR(VLOOKUP(上詰昇順②[[#This Row],[年月日]],暦調整[[年月日合成]:[尿定性（再掲）]],2,FALSE),"")</f>
        <v/>
      </c>
      <c r="U83" t="str">
        <f>IFERROR(VLOOKUP(上詰昇順②[[#This Row],[年月日]],暦調整[[年月日合成]:[尿定性（再掲）]],3,FALSE),"")</f>
        <v/>
      </c>
      <c r="X83" s="1">
        <v>73</v>
      </c>
      <c r="Y83" s="3" t="str">
        <f>上詰昇順①[年月日]</f>
        <v/>
      </c>
      <c r="Z83" s="1" t="str">
        <f>上詰昇順①[対応eGFR]</f>
        <v/>
      </c>
      <c r="AC83" s="1">
        <v>73</v>
      </c>
      <c r="AD83" s="3" t="str">
        <f>上詰昇順②[[#This Row],[年月日]]</f>
        <v/>
      </c>
      <c r="AE83" s="1" t="str">
        <f>IF(上詰昇順②[対応eGFR]&lt;30,4,"")</f>
        <v/>
      </c>
      <c r="AF83" s="1" t="str">
        <f>IF(上詰昇順②[対応尿定性]="-",1,IF(上詰昇順②[対応尿定性]="±",2,IF(上詰昇順②[対応尿定性]="","",3)))</f>
        <v/>
      </c>
      <c r="AG83" s="1" t="str">
        <f>IF(グラフ用②[[#This Row],[eGFR判定]]&lt;&gt;"",グラフ用②[[#This Row],[eGFR判定]],グラフ用②[[#This Row],[尿検査判定]])</f>
        <v/>
      </c>
      <c r="AH83" s="1" t="str">
        <f>IF(グラフ用②[[#This Row],[最終判定①]]="","",IF(グラフ用②[[#This Row],[最終判定①]]=1,"第1期(腎症前期)",IF(グラフ用②[[#This Row],[最終判定①]]=2,"第2期(早期腎症期)",IF(グラフ用②[[#This Row],[最終判定①]]=3,"第3期(顕性腎症期)","第4期(腎不全期)"))))</f>
        <v/>
      </c>
      <c r="AX83">
        <v>73</v>
      </c>
      <c r="AY83" s="39" t="str">
        <f ca="1">IF(グラフ用③[[#This Row],[番号]]=COUNT(グラフ用①[年月日])+1,介入日[最終＋3年],グラフ用①[[#This Row],[年月日]])</f>
        <v/>
      </c>
      <c r="AZ83" t="str">
        <f ca="1">IF(グラフ用③[[#This Row],[年月日]]=介入日[最終＋3年],NA(),IF(グラフ用①[[#This Row],[年月日]]="","",IF(グラフ用①[[#This Row],[年月日]]&lt;=介入日[年月日合成],グラフ用①[[#This Row],[eGFR]],NA())))</f>
        <v/>
      </c>
      <c r="BA83" t="str">
        <f ca="1">IF(グラフ用③[[#This Row],[年月日]]=介入日[最終＋3年],NA(),IF(グラフ用①[[#This Row],[年月日]]="","",IF(グラフ用①[[#This Row],[年月日]]&gt;介入日[年月日合成],グラフ用①[[#This Row],[eGFR]],NA())))</f>
        <v/>
      </c>
      <c r="BB8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3">
        <v>73</v>
      </c>
      <c r="BJ83" s="39" t="str">
        <f>グラフ用①[[#This Row],[年月日]]</f>
        <v/>
      </c>
      <c r="BK83" t="str">
        <f>IF(介入前後計算[[#This Row],[年月日]]="","",IF(グラフ用①[[#This Row],[年月日]]&lt;=介入日[年月日合成],グラフ用①[[#This Row],[eGFR]],""))</f>
        <v/>
      </c>
      <c r="BL83" t="str">
        <f>IF(介入前後計算[[#This Row],[年月日]]="","",IF(グラフ用①[[#This Row],[年月日]]&gt;介入日[年月日合成],グラフ用①[[#This Row],[eGFR]],""))</f>
        <v/>
      </c>
      <c r="BM83" t="str">
        <f ca="1">IFERROR(介入前後計算[[#This Row],[年月日]]*前パラメーター[傾き]+前パラメーター[切片],"")</f>
        <v/>
      </c>
      <c r="BN83" t="str">
        <f ca="1">IFERROR(介入前後計算[[#This Row],[年月日]]*後パラメーター[傾き]+後パラメーター[切片],"")</f>
        <v/>
      </c>
      <c r="BO83" s="40" t="str">
        <f>IF(介入前後計算[[#This Row],[A_eGFR]]="","",-介入前後計算[[#This Row],[A_eGFR]]+介入前後計算[[#This Row],[A予測]])</f>
        <v/>
      </c>
      <c r="BP83" s="40" t="str">
        <f>IF(介入前後計算[[#This Row],[B_eGFR]]="","",-介入前後計算[[#This Row],[B_eGFR]]+介入前後計算[[#This Row],[B予測]])</f>
        <v/>
      </c>
      <c r="BQ83" s="39" t="str">
        <f>IF(介入前後計算[[#This Row],[年月日]]="","",IF(グラフ用①[[#This Row],[年月日]]&lt;=介入日[年月日合成],グラフ用①[年月日],""))</f>
        <v/>
      </c>
      <c r="BR83" s="39" t="str">
        <f>IF(介入前後計算[[#This Row],[年月日]]="","",IF(グラフ用①[[#This Row],[年月日]]&gt;介入日[年月日合成],グラフ用①[年月日],""))</f>
        <v/>
      </c>
    </row>
    <row r="84" spans="2:70" x14ac:dyDescent="0.45">
      <c r="B84" s="1">
        <v>74</v>
      </c>
      <c r="C84" s="1" t="str">
        <f>IF(OR(入力1[[#This Row],[元号]]="",入力1[[#This Row],[和暦年]]=""),"",入力1[[#This Row],[元号]]&amp;入力1[[#This Row],[和暦年]]&amp;"年")</f>
        <v/>
      </c>
      <c r="D84" s="1" t="str">
        <f>IF(暦調整[[#This Row],[元号和暦年]]&lt;&gt;"","",IF(入力1[[#This Row],[（西暦年）]]&lt;&gt;"",入力1[[#This Row],[（西暦年）]]&amp;"年",""))</f>
        <v/>
      </c>
      <c r="E84" s="1" t="str">
        <f>IF(AND(暦調整[[#This Row],[元号和暦年]]="",暦調整[[#This Row],[西暦年（再掲）]]=""),"",IF(暦調整[[#This Row],[元号和暦年]]&lt;&gt;"",暦調整[元号和暦年],暦調整[西暦年（再掲）]))</f>
        <v/>
      </c>
      <c r="F84" s="3" t="str">
        <f>IF(暦調整[[#This Row],[年]]="","",DATEVALUE(暦調整[[#This Row],[年]]&amp;IF(入力1[[#This Row],[月]]="","1月",入力1[[#This Row],[月]]&amp;"月")&amp;IF(入力1[[#This Row],[日]]="","1日",入力1[[#This Row],[日]]&amp;"日")))</f>
        <v/>
      </c>
      <c r="G84" s="27" t="str">
        <f>IF(入力1[[#This Row],[eGFR]]="","",入力1[eGFR])</f>
        <v/>
      </c>
      <c r="H84" s="27" t="str">
        <f>IF(入力1[[#This Row],[尿蛋白定性]]="","",入力1[尿蛋白定性])</f>
        <v/>
      </c>
      <c r="K84" s="1">
        <v>74</v>
      </c>
      <c r="L84" s="3" t="str">
        <f>IFERROR(SMALL(暦調整[年月日合成],上詰昇順①[[#This Row],[番号]]),"")</f>
        <v/>
      </c>
      <c r="M84" s="1" t="str">
        <f>IFERROR(VLOOKUP(上詰昇順①[[#This Row],[年月日]],暦調整[[年月日合成]:[尿定性（再掲）]],2,FALSE),"")</f>
        <v/>
      </c>
      <c r="N84" s="1" t="str">
        <f>IFERROR(VLOOKUP(上詰昇順①[[#This Row],[年月日]],暦調整[[年月日合成]:[尿定性（再掲）]],3,FALSE),"")</f>
        <v/>
      </c>
      <c r="Q84" s="1">
        <v>74</v>
      </c>
      <c r="R84" s="28" t="str">
        <f>IF(COUNTBLANK(暦調整[[#This Row],[eGFR（再掲）]:[尿定性（再掲）]])=0,暦調整[[#This Row],[年月日合成]],"")</f>
        <v/>
      </c>
      <c r="S84" s="28" t="str">
        <f>IFERROR(SMALL(上詰昇順②[判定可能年月日],上詰昇順②[[#This Row],[番号]]),"")</f>
        <v/>
      </c>
      <c r="T84" t="str">
        <f>IFERROR(VLOOKUP(上詰昇順②[[#This Row],[年月日]],暦調整[[年月日合成]:[尿定性（再掲）]],2,FALSE),"")</f>
        <v/>
      </c>
      <c r="U84" t="str">
        <f>IFERROR(VLOOKUP(上詰昇順②[[#This Row],[年月日]],暦調整[[年月日合成]:[尿定性（再掲）]],3,FALSE),"")</f>
        <v/>
      </c>
      <c r="X84" s="1">
        <v>74</v>
      </c>
      <c r="Y84" s="3" t="str">
        <f>上詰昇順①[年月日]</f>
        <v/>
      </c>
      <c r="Z84" s="1" t="str">
        <f>上詰昇順①[対応eGFR]</f>
        <v/>
      </c>
      <c r="AC84" s="1">
        <v>74</v>
      </c>
      <c r="AD84" s="3" t="str">
        <f>上詰昇順②[[#This Row],[年月日]]</f>
        <v/>
      </c>
      <c r="AE84" s="1" t="str">
        <f>IF(上詰昇順②[対応eGFR]&lt;30,4,"")</f>
        <v/>
      </c>
      <c r="AF84" s="1" t="str">
        <f>IF(上詰昇順②[対応尿定性]="-",1,IF(上詰昇順②[対応尿定性]="±",2,IF(上詰昇順②[対応尿定性]="","",3)))</f>
        <v/>
      </c>
      <c r="AG84" s="1" t="str">
        <f>IF(グラフ用②[[#This Row],[eGFR判定]]&lt;&gt;"",グラフ用②[[#This Row],[eGFR判定]],グラフ用②[[#This Row],[尿検査判定]])</f>
        <v/>
      </c>
      <c r="AH84" s="1" t="str">
        <f>IF(グラフ用②[[#This Row],[最終判定①]]="","",IF(グラフ用②[[#This Row],[最終判定①]]=1,"第1期(腎症前期)",IF(グラフ用②[[#This Row],[最終判定①]]=2,"第2期(早期腎症期)",IF(グラフ用②[[#This Row],[最終判定①]]=3,"第3期(顕性腎症期)","第4期(腎不全期)"))))</f>
        <v/>
      </c>
      <c r="AX84">
        <v>74</v>
      </c>
      <c r="AY84" s="39" t="str">
        <f ca="1">IF(グラフ用③[[#This Row],[番号]]=COUNT(グラフ用①[年月日])+1,介入日[最終＋3年],グラフ用①[[#This Row],[年月日]])</f>
        <v/>
      </c>
      <c r="AZ84" t="str">
        <f ca="1">IF(グラフ用③[[#This Row],[年月日]]=介入日[最終＋3年],NA(),IF(グラフ用①[[#This Row],[年月日]]="","",IF(グラフ用①[[#This Row],[年月日]]&lt;=介入日[年月日合成],グラフ用①[[#This Row],[eGFR]],NA())))</f>
        <v/>
      </c>
      <c r="BA84" t="str">
        <f ca="1">IF(グラフ用③[[#This Row],[年月日]]=介入日[最終＋3年],NA(),IF(グラフ用①[[#This Row],[年月日]]="","",IF(グラフ用①[[#This Row],[年月日]]&gt;介入日[年月日合成],グラフ用①[[#This Row],[eGFR]],NA())))</f>
        <v/>
      </c>
      <c r="BB8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4">
        <v>74</v>
      </c>
      <c r="BJ84" s="39" t="str">
        <f>グラフ用①[[#This Row],[年月日]]</f>
        <v/>
      </c>
      <c r="BK84" t="str">
        <f>IF(介入前後計算[[#This Row],[年月日]]="","",IF(グラフ用①[[#This Row],[年月日]]&lt;=介入日[年月日合成],グラフ用①[[#This Row],[eGFR]],""))</f>
        <v/>
      </c>
      <c r="BL84" t="str">
        <f>IF(介入前後計算[[#This Row],[年月日]]="","",IF(グラフ用①[[#This Row],[年月日]]&gt;介入日[年月日合成],グラフ用①[[#This Row],[eGFR]],""))</f>
        <v/>
      </c>
      <c r="BM84" t="str">
        <f ca="1">IFERROR(介入前後計算[[#This Row],[年月日]]*前パラメーター[傾き]+前パラメーター[切片],"")</f>
        <v/>
      </c>
      <c r="BN84" t="str">
        <f ca="1">IFERROR(介入前後計算[[#This Row],[年月日]]*後パラメーター[傾き]+後パラメーター[切片],"")</f>
        <v/>
      </c>
      <c r="BO84" s="40" t="str">
        <f>IF(介入前後計算[[#This Row],[A_eGFR]]="","",-介入前後計算[[#This Row],[A_eGFR]]+介入前後計算[[#This Row],[A予測]])</f>
        <v/>
      </c>
      <c r="BP84" s="40" t="str">
        <f>IF(介入前後計算[[#This Row],[B_eGFR]]="","",-介入前後計算[[#This Row],[B_eGFR]]+介入前後計算[[#This Row],[B予測]])</f>
        <v/>
      </c>
      <c r="BQ84" s="39" t="str">
        <f>IF(介入前後計算[[#This Row],[年月日]]="","",IF(グラフ用①[[#This Row],[年月日]]&lt;=介入日[年月日合成],グラフ用①[年月日],""))</f>
        <v/>
      </c>
      <c r="BR84" s="39" t="str">
        <f>IF(介入前後計算[[#This Row],[年月日]]="","",IF(グラフ用①[[#This Row],[年月日]]&gt;介入日[年月日合成],グラフ用①[年月日],""))</f>
        <v/>
      </c>
    </row>
    <row r="85" spans="2:70" x14ac:dyDescent="0.45">
      <c r="B85" s="1">
        <v>75</v>
      </c>
      <c r="C85" s="1" t="str">
        <f>IF(OR(入力1[[#This Row],[元号]]="",入力1[[#This Row],[和暦年]]=""),"",入力1[[#This Row],[元号]]&amp;入力1[[#This Row],[和暦年]]&amp;"年")</f>
        <v/>
      </c>
      <c r="D85" s="1" t="str">
        <f>IF(暦調整[[#This Row],[元号和暦年]]&lt;&gt;"","",IF(入力1[[#This Row],[（西暦年）]]&lt;&gt;"",入力1[[#This Row],[（西暦年）]]&amp;"年",""))</f>
        <v/>
      </c>
      <c r="E85" s="1" t="str">
        <f>IF(AND(暦調整[[#This Row],[元号和暦年]]="",暦調整[[#This Row],[西暦年（再掲）]]=""),"",IF(暦調整[[#This Row],[元号和暦年]]&lt;&gt;"",暦調整[元号和暦年],暦調整[西暦年（再掲）]))</f>
        <v/>
      </c>
      <c r="F85" s="3" t="str">
        <f>IF(暦調整[[#This Row],[年]]="","",DATEVALUE(暦調整[[#This Row],[年]]&amp;IF(入力1[[#This Row],[月]]="","1月",入力1[[#This Row],[月]]&amp;"月")&amp;IF(入力1[[#This Row],[日]]="","1日",入力1[[#This Row],[日]]&amp;"日")))</f>
        <v/>
      </c>
      <c r="G85" s="27" t="str">
        <f>IF(入力1[[#This Row],[eGFR]]="","",入力1[eGFR])</f>
        <v/>
      </c>
      <c r="H85" s="27" t="str">
        <f>IF(入力1[[#This Row],[尿蛋白定性]]="","",入力1[尿蛋白定性])</f>
        <v/>
      </c>
      <c r="K85" s="1">
        <v>75</v>
      </c>
      <c r="L85" s="3" t="str">
        <f>IFERROR(SMALL(暦調整[年月日合成],上詰昇順①[[#This Row],[番号]]),"")</f>
        <v/>
      </c>
      <c r="M85" s="1" t="str">
        <f>IFERROR(VLOOKUP(上詰昇順①[[#This Row],[年月日]],暦調整[[年月日合成]:[尿定性（再掲）]],2,FALSE),"")</f>
        <v/>
      </c>
      <c r="N85" s="1" t="str">
        <f>IFERROR(VLOOKUP(上詰昇順①[[#This Row],[年月日]],暦調整[[年月日合成]:[尿定性（再掲）]],3,FALSE),"")</f>
        <v/>
      </c>
      <c r="Q85" s="1">
        <v>75</v>
      </c>
      <c r="R85" s="28" t="str">
        <f>IF(COUNTBLANK(暦調整[[#This Row],[eGFR（再掲）]:[尿定性（再掲）]])=0,暦調整[[#This Row],[年月日合成]],"")</f>
        <v/>
      </c>
      <c r="S85" s="28" t="str">
        <f>IFERROR(SMALL(上詰昇順②[判定可能年月日],上詰昇順②[[#This Row],[番号]]),"")</f>
        <v/>
      </c>
      <c r="T85" t="str">
        <f>IFERROR(VLOOKUP(上詰昇順②[[#This Row],[年月日]],暦調整[[年月日合成]:[尿定性（再掲）]],2,FALSE),"")</f>
        <v/>
      </c>
      <c r="U85" t="str">
        <f>IFERROR(VLOOKUP(上詰昇順②[[#This Row],[年月日]],暦調整[[年月日合成]:[尿定性（再掲）]],3,FALSE),"")</f>
        <v/>
      </c>
      <c r="X85" s="1">
        <v>75</v>
      </c>
      <c r="Y85" s="3" t="str">
        <f>上詰昇順①[年月日]</f>
        <v/>
      </c>
      <c r="Z85" s="1" t="str">
        <f>上詰昇順①[対応eGFR]</f>
        <v/>
      </c>
      <c r="AC85" s="1">
        <v>75</v>
      </c>
      <c r="AD85" s="3" t="str">
        <f>上詰昇順②[[#This Row],[年月日]]</f>
        <v/>
      </c>
      <c r="AE85" s="1" t="str">
        <f>IF(上詰昇順②[対応eGFR]&lt;30,4,"")</f>
        <v/>
      </c>
      <c r="AF85" s="1" t="str">
        <f>IF(上詰昇順②[対応尿定性]="-",1,IF(上詰昇順②[対応尿定性]="±",2,IF(上詰昇順②[対応尿定性]="","",3)))</f>
        <v/>
      </c>
      <c r="AG85" s="1" t="str">
        <f>IF(グラフ用②[[#This Row],[eGFR判定]]&lt;&gt;"",グラフ用②[[#This Row],[eGFR判定]],グラフ用②[[#This Row],[尿検査判定]])</f>
        <v/>
      </c>
      <c r="AH85" s="1" t="str">
        <f>IF(グラフ用②[[#This Row],[最終判定①]]="","",IF(グラフ用②[[#This Row],[最終判定①]]=1,"第1期(腎症前期)",IF(グラフ用②[[#This Row],[最終判定①]]=2,"第2期(早期腎症期)",IF(グラフ用②[[#This Row],[最終判定①]]=3,"第3期(顕性腎症期)","第4期(腎不全期)"))))</f>
        <v/>
      </c>
      <c r="AX85">
        <v>75</v>
      </c>
      <c r="AY85" s="39" t="str">
        <f ca="1">IF(グラフ用③[[#This Row],[番号]]=COUNT(グラフ用①[年月日])+1,介入日[最終＋3年],グラフ用①[[#This Row],[年月日]])</f>
        <v/>
      </c>
      <c r="AZ85" t="str">
        <f ca="1">IF(グラフ用③[[#This Row],[年月日]]=介入日[最終＋3年],NA(),IF(グラフ用①[[#This Row],[年月日]]="","",IF(グラフ用①[[#This Row],[年月日]]&lt;=介入日[年月日合成],グラフ用①[[#This Row],[eGFR]],NA())))</f>
        <v/>
      </c>
      <c r="BA85" t="str">
        <f ca="1">IF(グラフ用③[[#This Row],[年月日]]=介入日[最終＋3年],NA(),IF(グラフ用①[[#This Row],[年月日]]="","",IF(グラフ用①[[#This Row],[年月日]]&gt;介入日[年月日合成],グラフ用①[[#This Row],[eGFR]],NA())))</f>
        <v/>
      </c>
      <c r="BB8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5">
        <v>75</v>
      </c>
      <c r="BJ85" s="39" t="str">
        <f>グラフ用①[[#This Row],[年月日]]</f>
        <v/>
      </c>
      <c r="BK85" t="str">
        <f>IF(介入前後計算[[#This Row],[年月日]]="","",IF(グラフ用①[[#This Row],[年月日]]&lt;=介入日[年月日合成],グラフ用①[[#This Row],[eGFR]],""))</f>
        <v/>
      </c>
      <c r="BL85" t="str">
        <f>IF(介入前後計算[[#This Row],[年月日]]="","",IF(グラフ用①[[#This Row],[年月日]]&gt;介入日[年月日合成],グラフ用①[[#This Row],[eGFR]],""))</f>
        <v/>
      </c>
      <c r="BM85" t="str">
        <f ca="1">IFERROR(介入前後計算[[#This Row],[年月日]]*前パラメーター[傾き]+前パラメーター[切片],"")</f>
        <v/>
      </c>
      <c r="BN85" t="str">
        <f ca="1">IFERROR(介入前後計算[[#This Row],[年月日]]*後パラメーター[傾き]+後パラメーター[切片],"")</f>
        <v/>
      </c>
      <c r="BO85" s="40" t="str">
        <f>IF(介入前後計算[[#This Row],[A_eGFR]]="","",-介入前後計算[[#This Row],[A_eGFR]]+介入前後計算[[#This Row],[A予測]])</f>
        <v/>
      </c>
      <c r="BP85" s="40" t="str">
        <f>IF(介入前後計算[[#This Row],[B_eGFR]]="","",-介入前後計算[[#This Row],[B_eGFR]]+介入前後計算[[#This Row],[B予測]])</f>
        <v/>
      </c>
      <c r="BQ85" s="39" t="str">
        <f>IF(介入前後計算[[#This Row],[年月日]]="","",IF(グラフ用①[[#This Row],[年月日]]&lt;=介入日[年月日合成],グラフ用①[年月日],""))</f>
        <v/>
      </c>
      <c r="BR85" s="39" t="str">
        <f>IF(介入前後計算[[#This Row],[年月日]]="","",IF(グラフ用①[[#This Row],[年月日]]&gt;介入日[年月日合成],グラフ用①[年月日],""))</f>
        <v/>
      </c>
    </row>
    <row r="86" spans="2:70" x14ac:dyDescent="0.45">
      <c r="B86" s="1">
        <v>76</v>
      </c>
      <c r="C86" s="1" t="str">
        <f>IF(OR(入力1[[#This Row],[元号]]="",入力1[[#This Row],[和暦年]]=""),"",入力1[[#This Row],[元号]]&amp;入力1[[#This Row],[和暦年]]&amp;"年")</f>
        <v/>
      </c>
      <c r="D86" s="1" t="str">
        <f>IF(暦調整[[#This Row],[元号和暦年]]&lt;&gt;"","",IF(入力1[[#This Row],[（西暦年）]]&lt;&gt;"",入力1[[#This Row],[（西暦年）]]&amp;"年",""))</f>
        <v/>
      </c>
      <c r="E86" s="1" t="str">
        <f>IF(AND(暦調整[[#This Row],[元号和暦年]]="",暦調整[[#This Row],[西暦年（再掲）]]=""),"",IF(暦調整[[#This Row],[元号和暦年]]&lt;&gt;"",暦調整[元号和暦年],暦調整[西暦年（再掲）]))</f>
        <v/>
      </c>
      <c r="F86" s="3" t="str">
        <f>IF(暦調整[[#This Row],[年]]="","",DATEVALUE(暦調整[[#This Row],[年]]&amp;IF(入力1[[#This Row],[月]]="","1月",入力1[[#This Row],[月]]&amp;"月")&amp;IF(入力1[[#This Row],[日]]="","1日",入力1[[#This Row],[日]]&amp;"日")))</f>
        <v/>
      </c>
      <c r="G86" s="27" t="str">
        <f>IF(入力1[[#This Row],[eGFR]]="","",入力1[eGFR])</f>
        <v/>
      </c>
      <c r="H86" s="27" t="str">
        <f>IF(入力1[[#This Row],[尿蛋白定性]]="","",入力1[尿蛋白定性])</f>
        <v/>
      </c>
      <c r="K86" s="1">
        <v>76</v>
      </c>
      <c r="L86" s="3" t="str">
        <f>IFERROR(SMALL(暦調整[年月日合成],上詰昇順①[[#This Row],[番号]]),"")</f>
        <v/>
      </c>
      <c r="M86" s="1" t="str">
        <f>IFERROR(VLOOKUP(上詰昇順①[[#This Row],[年月日]],暦調整[[年月日合成]:[尿定性（再掲）]],2,FALSE),"")</f>
        <v/>
      </c>
      <c r="N86" s="1" t="str">
        <f>IFERROR(VLOOKUP(上詰昇順①[[#This Row],[年月日]],暦調整[[年月日合成]:[尿定性（再掲）]],3,FALSE),"")</f>
        <v/>
      </c>
      <c r="Q86" s="1">
        <v>76</v>
      </c>
      <c r="R86" s="28" t="str">
        <f>IF(COUNTBLANK(暦調整[[#This Row],[eGFR（再掲）]:[尿定性（再掲）]])=0,暦調整[[#This Row],[年月日合成]],"")</f>
        <v/>
      </c>
      <c r="S86" s="28" t="str">
        <f>IFERROR(SMALL(上詰昇順②[判定可能年月日],上詰昇順②[[#This Row],[番号]]),"")</f>
        <v/>
      </c>
      <c r="T86" t="str">
        <f>IFERROR(VLOOKUP(上詰昇順②[[#This Row],[年月日]],暦調整[[年月日合成]:[尿定性（再掲）]],2,FALSE),"")</f>
        <v/>
      </c>
      <c r="U86" t="str">
        <f>IFERROR(VLOOKUP(上詰昇順②[[#This Row],[年月日]],暦調整[[年月日合成]:[尿定性（再掲）]],3,FALSE),"")</f>
        <v/>
      </c>
      <c r="X86" s="1">
        <v>76</v>
      </c>
      <c r="Y86" s="3" t="str">
        <f>上詰昇順①[年月日]</f>
        <v/>
      </c>
      <c r="Z86" s="1" t="str">
        <f>上詰昇順①[対応eGFR]</f>
        <v/>
      </c>
      <c r="AC86" s="1">
        <v>76</v>
      </c>
      <c r="AD86" s="3" t="str">
        <f>上詰昇順②[[#This Row],[年月日]]</f>
        <v/>
      </c>
      <c r="AE86" s="1" t="str">
        <f>IF(上詰昇順②[対応eGFR]&lt;30,4,"")</f>
        <v/>
      </c>
      <c r="AF86" s="1" t="str">
        <f>IF(上詰昇順②[対応尿定性]="-",1,IF(上詰昇順②[対応尿定性]="±",2,IF(上詰昇順②[対応尿定性]="","",3)))</f>
        <v/>
      </c>
      <c r="AG86" s="1" t="str">
        <f>IF(グラフ用②[[#This Row],[eGFR判定]]&lt;&gt;"",グラフ用②[[#This Row],[eGFR判定]],グラフ用②[[#This Row],[尿検査判定]])</f>
        <v/>
      </c>
      <c r="AH86" s="1" t="str">
        <f>IF(グラフ用②[[#This Row],[最終判定①]]="","",IF(グラフ用②[[#This Row],[最終判定①]]=1,"第1期(腎症前期)",IF(グラフ用②[[#This Row],[最終判定①]]=2,"第2期(早期腎症期)",IF(グラフ用②[[#This Row],[最終判定①]]=3,"第3期(顕性腎症期)","第4期(腎不全期)"))))</f>
        <v/>
      </c>
      <c r="AX86">
        <v>76</v>
      </c>
      <c r="AY86" s="39" t="str">
        <f ca="1">IF(グラフ用③[[#This Row],[番号]]=COUNT(グラフ用①[年月日])+1,介入日[最終＋3年],グラフ用①[[#This Row],[年月日]])</f>
        <v/>
      </c>
      <c r="AZ86" t="str">
        <f ca="1">IF(グラフ用③[[#This Row],[年月日]]=介入日[最終＋3年],NA(),IF(グラフ用①[[#This Row],[年月日]]="","",IF(グラフ用①[[#This Row],[年月日]]&lt;=介入日[年月日合成],グラフ用①[[#This Row],[eGFR]],NA())))</f>
        <v/>
      </c>
      <c r="BA86" t="str">
        <f ca="1">IF(グラフ用③[[#This Row],[年月日]]=介入日[最終＋3年],NA(),IF(グラフ用①[[#This Row],[年月日]]="","",IF(グラフ用①[[#This Row],[年月日]]&gt;介入日[年月日合成],グラフ用①[[#This Row],[eGFR]],NA())))</f>
        <v/>
      </c>
      <c r="BB8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6">
        <v>76</v>
      </c>
      <c r="BJ86" s="39" t="str">
        <f>グラフ用①[[#This Row],[年月日]]</f>
        <v/>
      </c>
      <c r="BK86" t="str">
        <f>IF(介入前後計算[[#This Row],[年月日]]="","",IF(グラフ用①[[#This Row],[年月日]]&lt;=介入日[年月日合成],グラフ用①[[#This Row],[eGFR]],""))</f>
        <v/>
      </c>
      <c r="BL86" t="str">
        <f>IF(介入前後計算[[#This Row],[年月日]]="","",IF(グラフ用①[[#This Row],[年月日]]&gt;介入日[年月日合成],グラフ用①[[#This Row],[eGFR]],""))</f>
        <v/>
      </c>
      <c r="BM86" t="str">
        <f ca="1">IFERROR(介入前後計算[[#This Row],[年月日]]*前パラメーター[傾き]+前パラメーター[切片],"")</f>
        <v/>
      </c>
      <c r="BN86" t="str">
        <f ca="1">IFERROR(介入前後計算[[#This Row],[年月日]]*後パラメーター[傾き]+後パラメーター[切片],"")</f>
        <v/>
      </c>
      <c r="BO86" s="40" t="str">
        <f>IF(介入前後計算[[#This Row],[A_eGFR]]="","",-介入前後計算[[#This Row],[A_eGFR]]+介入前後計算[[#This Row],[A予測]])</f>
        <v/>
      </c>
      <c r="BP86" s="40" t="str">
        <f>IF(介入前後計算[[#This Row],[B_eGFR]]="","",-介入前後計算[[#This Row],[B_eGFR]]+介入前後計算[[#This Row],[B予測]])</f>
        <v/>
      </c>
      <c r="BQ86" s="39" t="str">
        <f>IF(介入前後計算[[#This Row],[年月日]]="","",IF(グラフ用①[[#This Row],[年月日]]&lt;=介入日[年月日合成],グラフ用①[年月日],""))</f>
        <v/>
      </c>
      <c r="BR86" s="39" t="str">
        <f>IF(介入前後計算[[#This Row],[年月日]]="","",IF(グラフ用①[[#This Row],[年月日]]&gt;介入日[年月日合成],グラフ用①[年月日],""))</f>
        <v/>
      </c>
    </row>
    <row r="87" spans="2:70" x14ac:dyDescent="0.45">
      <c r="B87" s="1">
        <v>77</v>
      </c>
      <c r="C87" s="1" t="str">
        <f>IF(OR(入力1[[#This Row],[元号]]="",入力1[[#This Row],[和暦年]]=""),"",入力1[[#This Row],[元号]]&amp;入力1[[#This Row],[和暦年]]&amp;"年")</f>
        <v/>
      </c>
      <c r="D87" s="1" t="str">
        <f>IF(暦調整[[#This Row],[元号和暦年]]&lt;&gt;"","",IF(入力1[[#This Row],[（西暦年）]]&lt;&gt;"",入力1[[#This Row],[（西暦年）]]&amp;"年",""))</f>
        <v/>
      </c>
      <c r="E87" s="1" t="str">
        <f>IF(AND(暦調整[[#This Row],[元号和暦年]]="",暦調整[[#This Row],[西暦年（再掲）]]=""),"",IF(暦調整[[#This Row],[元号和暦年]]&lt;&gt;"",暦調整[元号和暦年],暦調整[西暦年（再掲）]))</f>
        <v/>
      </c>
      <c r="F87" s="3" t="str">
        <f>IF(暦調整[[#This Row],[年]]="","",DATEVALUE(暦調整[[#This Row],[年]]&amp;IF(入力1[[#This Row],[月]]="","1月",入力1[[#This Row],[月]]&amp;"月")&amp;IF(入力1[[#This Row],[日]]="","1日",入力1[[#This Row],[日]]&amp;"日")))</f>
        <v/>
      </c>
      <c r="G87" s="27" t="str">
        <f>IF(入力1[[#This Row],[eGFR]]="","",入力1[eGFR])</f>
        <v/>
      </c>
      <c r="H87" s="27" t="str">
        <f>IF(入力1[[#This Row],[尿蛋白定性]]="","",入力1[尿蛋白定性])</f>
        <v/>
      </c>
      <c r="K87" s="1">
        <v>77</v>
      </c>
      <c r="L87" s="3" t="str">
        <f>IFERROR(SMALL(暦調整[年月日合成],上詰昇順①[[#This Row],[番号]]),"")</f>
        <v/>
      </c>
      <c r="M87" s="1" t="str">
        <f>IFERROR(VLOOKUP(上詰昇順①[[#This Row],[年月日]],暦調整[[年月日合成]:[尿定性（再掲）]],2,FALSE),"")</f>
        <v/>
      </c>
      <c r="N87" s="1" t="str">
        <f>IFERROR(VLOOKUP(上詰昇順①[[#This Row],[年月日]],暦調整[[年月日合成]:[尿定性（再掲）]],3,FALSE),"")</f>
        <v/>
      </c>
      <c r="Q87" s="1">
        <v>77</v>
      </c>
      <c r="R87" s="28" t="str">
        <f>IF(COUNTBLANK(暦調整[[#This Row],[eGFR（再掲）]:[尿定性（再掲）]])=0,暦調整[[#This Row],[年月日合成]],"")</f>
        <v/>
      </c>
      <c r="S87" s="28" t="str">
        <f>IFERROR(SMALL(上詰昇順②[判定可能年月日],上詰昇順②[[#This Row],[番号]]),"")</f>
        <v/>
      </c>
      <c r="T87" t="str">
        <f>IFERROR(VLOOKUP(上詰昇順②[[#This Row],[年月日]],暦調整[[年月日合成]:[尿定性（再掲）]],2,FALSE),"")</f>
        <v/>
      </c>
      <c r="U87" t="str">
        <f>IFERROR(VLOOKUP(上詰昇順②[[#This Row],[年月日]],暦調整[[年月日合成]:[尿定性（再掲）]],3,FALSE),"")</f>
        <v/>
      </c>
      <c r="X87" s="1">
        <v>77</v>
      </c>
      <c r="Y87" s="3" t="str">
        <f>上詰昇順①[年月日]</f>
        <v/>
      </c>
      <c r="Z87" s="1" t="str">
        <f>上詰昇順①[対応eGFR]</f>
        <v/>
      </c>
      <c r="AC87" s="1">
        <v>77</v>
      </c>
      <c r="AD87" s="3" t="str">
        <f>上詰昇順②[[#This Row],[年月日]]</f>
        <v/>
      </c>
      <c r="AE87" s="1" t="str">
        <f>IF(上詰昇順②[対応eGFR]&lt;30,4,"")</f>
        <v/>
      </c>
      <c r="AF87" s="1" t="str">
        <f>IF(上詰昇順②[対応尿定性]="-",1,IF(上詰昇順②[対応尿定性]="±",2,IF(上詰昇順②[対応尿定性]="","",3)))</f>
        <v/>
      </c>
      <c r="AG87" s="1" t="str">
        <f>IF(グラフ用②[[#This Row],[eGFR判定]]&lt;&gt;"",グラフ用②[[#This Row],[eGFR判定]],グラフ用②[[#This Row],[尿検査判定]])</f>
        <v/>
      </c>
      <c r="AH87" s="1" t="str">
        <f>IF(グラフ用②[[#This Row],[最終判定①]]="","",IF(グラフ用②[[#This Row],[最終判定①]]=1,"第1期(腎症前期)",IF(グラフ用②[[#This Row],[最終判定①]]=2,"第2期(早期腎症期)",IF(グラフ用②[[#This Row],[最終判定①]]=3,"第3期(顕性腎症期)","第4期(腎不全期)"))))</f>
        <v/>
      </c>
      <c r="AX87">
        <v>77</v>
      </c>
      <c r="AY87" s="39" t="str">
        <f ca="1">IF(グラフ用③[[#This Row],[番号]]=COUNT(グラフ用①[年月日])+1,介入日[最終＋3年],グラフ用①[[#This Row],[年月日]])</f>
        <v/>
      </c>
      <c r="AZ87" t="str">
        <f ca="1">IF(グラフ用③[[#This Row],[年月日]]=介入日[最終＋3年],NA(),IF(グラフ用①[[#This Row],[年月日]]="","",IF(グラフ用①[[#This Row],[年月日]]&lt;=介入日[年月日合成],グラフ用①[[#This Row],[eGFR]],NA())))</f>
        <v/>
      </c>
      <c r="BA87" t="str">
        <f ca="1">IF(グラフ用③[[#This Row],[年月日]]=介入日[最終＋3年],NA(),IF(グラフ用①[[#This Row],[年月日]]="","",IF(グラフ用①[[#This Row],[年月日]]&gt;介入日[年月日合成],グラフ用①[[#This Row],[eGFR]],NA())))</f>
        <v/>
      </c>
      <c r="BB8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7">
        <v>77</v>
      </c>
      <c r="BJ87" s="39" t="str">
        <f>グラフ用①[[#This Row],[年月日]]</f>
        <v/>
      </c>
      <c r="BK87" t="str">
        <f>IF(介入前後計算[[#This Row],[年月日]]="","",IF(グラフ用①[[#This Row],[年月日]]&lt;=介入日[年月日合成],グラフ用①[[#This Row],[eGFR]],""))</f>
        <v/>
      </c>
      <c r="BL87" t="str">
        <f>IF(介入前後計算[[#This Row],[年月日]]="","",IF(グラフ用①[[#This Row],[年月日]]&gt;介入日[年月日合成],グラフ用①[[#This Row],[eGFR]],""))</f>
        <v/>
      </c>
      <c r="BM87" t="str">
        <f ca="1">IFERROR(介入前後計算[[#This Row],[年月日]]*前パラメーター[傾き]+前パラメーター[切片],"")</f>
        <v/>
      </c>
      <c r="BN87" t="str">
        <f ca="1">IFERROR(介入前後計算[[#This Row],[年月日]]*後パラメーター[傾き]+後パラメーター[切片],"")</f>
        <v/>
      </c>
      <c r="BO87" s="40" t="str">
        <f>IF(介入前後計算[[#This Row],[A_eGFR]]="","",-介入前後計算[[#This Row],[A_eGFR]]+介入前後計算[[#This Row],[A予測]])</f>
        <v/>
      </c>
      <c r="BP87" s="40" t="str">
        <f>IF(介入前後計算[[#This Row],[B_eGFR]]="","",-介入前後計算[[#This Row],[B_eGFR]]+介入前後計算[[#This Row],[B予測]])</f>
        <v/>
      </c>
      <c r="BQ87" s="39" t="str">
        <f>IF(介入前後計算[[#This Row],[年月日]]="","",IF(グラフ用①[[#This Row],[年月日]]&lt;=介入日[年月日合成],グラフ用①[年月日],""))</f>
        <v/>
      </c>
      <c r="BR87" s="39" t="str">
        <f>IF(介入前後計算[[#This Row],[年月日]]="","",IF(グラフ用①[[#This Row],[年月日]]&gt;介入日[年月日合成],グラフ用①[年月日],""))</f>
        <v/>
      </c>
    </row>
    <row r="88" spans="2:70" x14ac:dyDescent="0.45">
      <c r="B88" s="1">
        <v>78</v>
      </c>
      <c r="C88" s="1" t="str">
        <f>IF(OR(入力1[[#This Row],[元号]]="",入力1[[#This Row],[和暦年]]=""),"",入力1[[#This Row],[元号]]&amp;入力1[[#This Row],[和暦年]]&amp;"年")</f>
        <v/>
      </c>
      <c r="D88" s="1" t="str">
        <f>IF(暦調整[[#This Row],[元号和暦年]]&lt;&gt;"","",IF(入力1[[#This Row],[（西暦年）]]&lt;&gt;"",入力1[[#This Row],[（西暦年）]]&amp;"年",""))</f>
        <v/>
      </c>
      <c r="E88" s="1" t="str">
        <f>IF(AND(暦調整[[#This Row],[元号和暦年]]="",暦調整[[#This Row],[西暦年（再掲）]]=""),"",IF(暦調整[[#This Row],[元号和暦年]]&lt;&gt;"",暦調整[元号和暦年],暦調整[西暦年（再掲）]))</f>
        <v/>
      </c>
      <c r="F88" s="3" t="str">
        <f>IF(暦調整[[#This Row],[年]]="","",DATEVALUE(暦調整[[#This Row],[年]]&amp;IF(入力1[[#This Row],[月]]="","1月",入力1[[#This Row],[月]]&amp;"月")&amp;IF(入力1[[#This Row],[日]]="","1日",入力1[[#This Row],[日]]&amp;"日")))</f>
        <v/>
      </c>
      <c r="G88" s="27" t="str">
        <f>IF(入力1[[#This Row],[eGFR]]="","",入力1[eGFR])</f>
        <v/>
      </c>
      <c r="H88" s="27" t="str">
        <f>IF(入力1[[#This Row],[尿蛋白定性]]="","",入力1[尿蛋白定性])</f>
        <v/>
      </c>
      <c r="K88" s="1">
        <v>78</v>
      </c>
      <c r="L88" s="3" t="str">
        <f>IFERROR(SMALL(暦調整[年月日合成],上詰昇順①[[#This Row],[番号]]),"")</f>
        <v/>
      </c>
      <c r="M88" s="1" t="str">
        <f>IFERROR(VLOOKUP(上詰昇順①[[#This Row],[年月日]],暦調整[[年月日合成]:[尿定性（再掲）]],2,FALSE),"")</f>
        <v/>
      </c>
      <c r="N88" s="1" t="str">
        <f>IFERROR(VLOOKUP(上詰昇順①[[#This Row],[年月日]],暦調整[[年月日合成]:[尿定性（再掲）]],3,FALSE),"")</f>
        <v/>
      </c>
      <c r="Q88" s="1">
        <v>78</v>
      </c>
      <c r="R88" s="28" t="str">
        <f>IF(COUNTBLANK(暦調整[[#This Row],[eGFR（再掲）]:[尿定性（再掲）]])=0,暦調整[[#This Row],[年月日合成]],"")</f>
        <v/>
      </c>
      <c r="S88" s="28" t="str">
        <f>IFERROR(SMALL(上詰昇順②[判定可能年月日],上詰昇順②[[#This Row],[番号]]),"")</f>
        <v/>
      </c>
      <c r="T88" t="str">
        <f>IFERROR(VLOOKUP(上詰昇順②[[#This Row],[年月日]],暦調整[[年月日合成]:[尿定性（再掲）]],2,FALSE),"")</f>
        <v/>
      </c>
      <c r="U88" t="str">
        <f>IFERROR(VLOOKUP(上詰昇順②[[#This Row],[年月日]],暦調整[[年月日合成]:[尿定性（再掲）]],3,FALSE),"")</f>
        <v/>
      </c>
      <c r="X88" s="1">
        <v>78</v>
      </c>
      <c r="Y88" s="3" t="str">
        <f>上詰昇順①[年月日]</f>
        <v/>
      </c>
      <c r="Z88" s="1" t="str">
        <f>上詰昇順①[対応eGFR]</f>
        <v/>
      </c>
      <c r="AC88" s="1">
        <v>78</v>
      </c>
      <c r="AD88" s="3" t="str">
        <f>上詰昇順②[[#This Row],[年月日]]</f>
        <v/>
      </c>
      <c r="AE88" s="1" t="str">
        <f>IF(上詰昇順②[対応eGFR]&lt;30,4,"")</f>
        <v/>
      </c>
      <c r="AF88" s="1" t="str">
        <f>IF(上詰昇順②[対応尿定性]="-",1,IF(上詰昇順②[対応尿定性]="±",2,IF(上詰昇順②[対応尿定性]="","",3)))</f>
        <v/>
      </c>
      <c r="AG88" s="1" t="str">
        <f>IF(グラフ用②[[#This Row],[eGFR判定]]&lt;&gt;"",グラフ用②[[#This Row],[eGFR判定]],グラフ用②[[#This Row],[尿検査判定]])</f>
        <v/>
      </c>
      <c r="AH88" s="1" t="str">
        <f>IF(グラフ用②[[#This Row],[最終判定①]]="","",IF(グラフ用②[[#This Row],[最終判定①]]=1,"第1期(腎症前期)",IF(グラフ用②[[#This Row],[最終判定①]]=2,"第2期(早期腎症期)",IF(グラフ用②[[#This Row],[最終判定①]]=3,"第3期(顕性腎症期)","第4期(腎不全期)"))))</f>
        <v/>
      </c>
      <c r="AX88">
        <v>78</v>
      </c>
      <c r="AY88" s="39" t="str">
        <f ca="1">IF(グラフ用③[[#This Row],[番号]]=COUNT(グラフ用①[年月日])+1,介入日[最終＋3年],グラフ用①[[#This Row],[年月日]])</f>
        <v/>
      </c>
      <c r="AZ88" t="str">
        <f ca="1">IF(グラフ用③[[#This Row],[年月日]]=介入日[最終＋3年],NA(),IF(グラフ用①[[#This Row],[年月日]]="","",IF(グラフ用①[[#This Row],[年月日]]&lt;=介入日[年月日合成],グラフ用①[[#This Row],[eGFR]],NA())))</f>
        <v/>
      </c>
      <c r="BA88" t="str">
        <f ca="1">IF(グラフ用③[[#This Row],[年月日]]=介入日[最終＋3年],NA(),IF(グラフ用①[[#This Row],[年月日]]="","",IF(グラフ用①[[#This Row],[年月日]]&gt;介入日[年月日合成],グラフ用①[[#This Row],[eGFR]],NA())))</f>
        <v/>
      </c>
      <c r="BB8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8">
        <v>78</v>
      </c>
      <c r="BJ88" s="39" t="str">
        <f>グラフ用①[[#This Row],[年月日]]</f>
        <v/>
      </c>
      <c r="BK88" t="str">
        <f>IF(介入前後計算[[#This Row],[年月日]]="","",IF(グラフ用①[[#This Row],[年月日]]&lt;=介入日[年月日合成],グラフ用①[[#This Row],[eGFR]],""))</f>
        <v/>
      </c>
      <c r="BL88" t="str">
        <f>IF(介入前後計算[[#This Row],[年月日]]="","",IF(グラフ用①[[#This Row],[年月日]]&gt;介入日[年月日合成],グラフ用①[[#This Row],[eGFR]],""))</f>
        <v/>
      </c>
      <c r="BM88" t="str">
        <f ca="1">IFERROR(介入前後計算[[#This Row],[年月日]]*前パラメーター[傾き]+前パラメーター[切片],"")</f>
        <v/>
      </c>
      <c r="BN88" t="str">
        <f ca="1">IFERROR(介入前後計算[[#This Row],[年月日]]*後パラメーター[傾き]+後パラメーター[切片],"")</f>
        <v/>
      </c>
      <c r="BO88" s="40" t="str">
        <f>IF(介入前後計算[[#This Row],[A_eGFR]]="","",-介入前後計算[[#This Row],[A_eGFR]]+介入前後計算[[#This Row],[A予測]])</f>
        <v/>
      </c>
      <c r="BP88" s="40" t="str">
        <f>IF(介入前後計算[[#This Row],[B_eGFR]]="","",-介入前後計算[[#This Row],[B_eGFR]]+介入前後計算[[#This Row],[B予測]])</f>
        <v/>
      </c>
      <c r="BQ88" s="39" t="str">
        <f>IF(介入前後計算[[#This Row],[年月日]]="","",IF(グラフ用①[[#This Row],[年月日]]&lt;=介入日[年月日合成],グラフ用①[年月日],""))</f>
        <v/>
      </c>
      <c r="BR88" s="39" t="str">
        <f>IF(介入前後計算[[#This Row],[年月日]]="","",IF(グラフ用①[[#This Row],[年月日]]&gt;介入日[年月日合成],グラフ用①[年月日],""))</f>
        <v/>
      </c>
    </row>
    <row r="89" spans="2:70" x14ac:dyDescent="0.45">
      <c r="B89" s="1">
        <v>79</v>
      </c>
      <c r="C89" s="1" t="str">
        <f>IF(OR(入力1[[#This Row],[元号]]="",入力1[[#This Row],[和暦年]]=""),"",入力1[[#This Row],[元号]]&amp;入力1[[#This Row],[和暦年]]&amp;"年")</f>
        <v/>
      </c>
      <c r="D89" s="1" t="str">
        <f>IF(暦調整[[#This Row],[元号和暦年]]&lt;&gt;"","",IF(入力1[[#This Row],[（西暦年）]]&lt;&gt;"",入力1[[#This Row],[（西暦年）]]&amp;"年",""))</f>
        <v/>
      </c>
      <c r="E89" s="1" t="str">
        <f>IF(AND(暦調整[[#This Row],[元号和暦年]]="",暦調整[[#This Row],[西暦年（再掲）]]=""),"",IF(暦調整[[#This Row],[元号和暦年]]&lt;&gt;"",暦調整[元号和暦年],暦調整[西暦年（再掲）]))</f>
        <v/>
      </c>
      <c r="F89" s="3" t="str">
        <f>IF(暦調整[[#This Row],[年]]="","",DATEVALUE(暦調整[[#This Row],[年]]&amp;IF(入力1[[#This Row],[月]]="","1月",入力1[[#This Row],[月]]&amp;"月")&amp;IF(入力1[[#This Row],[日]]="","1日",入力1[[#This Row],[日]]&amp;"日")))</f>
        <v/>
      </c>
      <c r="G89" s="27" t="str">
        <f>IF(入力1[[#This Row],[eGFR]]="","",入力1[eGFR])</f>
        <v/>
      </c>
      <c r="H89" s="27" t="str">
        <f>IF(入力1[[#This Row],[尿蛋白定性]]="","",入力1[尿蛋白定性])</f>
        <v/>
      </c>
      <c r="K89" s="1">
        <v>79</v>
      </c>
      <c r="L89" s="3" t="str">
        <f>IFERROR(SMALL(暦調整[年月日合成],上詰昇順①[[#This Row],[番号]]),"")</f>
        <v/>
      </c>
      <c r="M89" s="1" t="str">
        <f>IFERROR(VLOOKUP(上詰昇順①[[#This Row],[年月日]],暦調整[[年月日合成]:[尿定性（再掲）]],2,FALSE),"")</f>
        <v/>
      </c>
      <c r="N89" s="1" t="str">
        <f>IFERROR(VLOOKUP(上詰昇順①[[#This Row],[年月日]],暦調整[[年月日合成]:[尿定性（再掲）]],3,FALSE),"")</f>
        <v/>
      </c>
      <c r="Q89" s="1">
        <v>79</v>
      </c>
      <c r="R89" s="28" t="str">
        <f>IF(COUNTBLANK(暦調整[[#This Row],[eGFR（再掲）]:[尿定性（再掲）]])=0,暦調整[[#This Row],[年月日合成]],"")</f>
        <v/>
      </c>
      <c r="S89" s="28" t="str">
        <f>IFERROR(SMALL(上詰昇順②[判定可能年月日],上詰昇順②[[#This Row],[番号]]),"")</f>
        <v/>
      </c>
      <c r="T89" t="str">
        <f>IFERROR(VLOOKUP(上詰昇順②[[#This Row],[年月日]],暦調整[[年月日合成]:[尿定性（再掲）]],2,FALSE),"")</f>
        <v/>
      </c>
      <c r="U89" t="str">
        <f>IFERROR(VLOOKUP(上詰昇順②[[#This Row],[年月日]],暦調整[[年月日合成]:[尿定性（再掲）]],3,FALSE),"")</f>
        <v/>
      </c>
      <c r="X89" s="1">
        <v>79</v>
      </c>
      <c r="Y89" s="3" t="str">
        <f>上詰昇順①[年月日]</f>
        <v/>
      </c>
      <c r="Z89" s="1" t="str">
        <f>上詰昇順①[対応eGFR]</f>
        <v/>
      </c>
      <c r="AC89" s="1">
        <v>79</v>
      </c>
      <c r="AD89" s="3" t="str">
        <f>上詰昇順②[[#This Row],[年月日]]</f>
        <v/>
      </c>
      <c r="AE89" s="1" t="str">
        <f>IF(上詰昇順②[対応eGFR]&lt;30,4,"")</f>
        <v/>
      </c>
      <c r="AF89" s="1" t="str">
        <f>IF(上詰昇順②[対応尿定性]="-",1,IF(上詰昇順②[対応尿定性]="±",2,IF(上詰昇順②[対応尿定性]="","",3)))</f>
        <v/>
      </c>
      <c r="AG89" s="1" t="str">
        <f>IF(グラフ用②[[#This Row],[eGFR判定]]&lt;&gt;"",グラフ用②[[#This Row],[eGFR判定]],グラフ用②[[#This Row],[尿検査判定]])</f>
        <v/>
      </c>
      <c r="AH89" s="1" t="str">
        <f>IF(グラフ用②[[#This Row],[最終判定①]]="","",IF(グラフ用②[[#This Row],[最終判定①]]=1,"第1期(腎症前期)",IF(グラフ用②[[#This Row],[最終判定①]]=2,"第2期(早期腎症期)",IF(グラフ用②[[#This Row],[最終判定①]]=3,"第3期(顕性腎症期)","第4期(腎不全期)"))))</f>
        <v/>
      </c>
      <c r="AX89">
        <v>79</v>
      </c>
      <c r="AY89" s="39" t="str">
        <f ca="1">IF(グラフ用③[[#This Row],[番号]]=COUNT(グラフ用①[年月日])+1,介入日[最終＋3年],グラフ用①[[#This Row],[年月日]])</f>
        <v/>
      </c>
      <c r="AZ89" t="str">
        <f ca="1">IF(グラフ用③[[#This Row],[年月日]]=介入日[最終＋3年],NA(),IF(グラフ用①[[#This Row],[年月日]]="","",IF(グラフ用①[[#This Row],[年月日]]&lt;=介入日[年月日合成],グラフ用①[[#This Row],[eGFR]],NA())))</f>
        <v/>
      </c>
      <c r="BA89" t="str">
        <f ca="1">IF(グラフ用③[[#This Row],[年月日]]=介入日[最終＋3年],NA(),IF(グラフ用①[[#This Row],[年月日]]="","",IF(グラフ用①[[#This Row],[年月日]]&gt;介入日[年月日合成],グラフ用①[[#This Row],[eGFR]],NA())))</f>
        <v/>
      </c>
      <c r="BB8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8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8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8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89">
        <v>79</v>
      </c>
      <c r="BJ89" s="39" t="str">
        <f>グラフ用①[[#This Row],[年月日]]</f>
        <v/>
      </c>
      <c r="BK89" t="str">
        <f>IF(介入前後計算[[#This Row],[年月日]]="","",IF(グラフ用①[[#This Row],[年月日]]&lt;=介入日[年月日合成],グラフ用①[[#This Row],[eGFR]],""))</f>
        <v/>
      </c>
      <c r="BL89" t="str">
        <f>IF(介入前後計算[[#This Row],[年月日]]="","",IF(グラフ用①[[#This Row],[年月日]]&gt;介入日[年月日合成],グラフ用①[[#This Row],[eGFR]],""))</f>
        <v/>
      </c>
      <c r="BM89" t="str">
        <f ca="1">IFERROR(介入前後計算[[#This Row],[年月日]]*前パラメーター[傾き]+前パラメーター[切片],"")</f>
        <v/>
      </c>
      <c r="BN89" t="str">
        <f ca="1">IFERROR(介入前後計算[[#This Row],[年月日]]*後パラメーター[傾き]+後パラメーター[切片],"")</f>
        <v/>
      </c>
      <c r="BO89" s="40" t="str">
        <f>IF(介入前後計算[[#This Row],[A_eGFR]]="","",-介入前後計算[[#This Row],[A_eGFR]]+介入前後計算[[#This Row],[A予測]])</f>
        <v/>
      </c>
      <c r="BP89" s="40" t="str">
        <f>IF(介入前後計算[[#This Row],[B_eGFR]]="","",-介入前後計算[[#This Row],[B_eGFR]]+介入前後計算[[#This Row],[B予測]])</f>
        <v/>
      </c>
      <c r="BQ89" s="39" t="str">
        <f>IF(介入前後計算[[#This Row],[年月日]]="","",IF(グラフ用①[[#This Row],[年月日]]&lt;=介入日[年月日合成],グラフ用①[年月日],""))</f>
        <v/>
      </c>
      <c r="BR89" s="39" t="str">
        <f>IF(介入前後計算[[#This Row],[年月日]]="","",IF(グラフ用①[[#This Row],[年月日]]&gt;介入日[年月日合成],グラフ用①[年月日],""))</f>
        <v/>
      </c>
    </row>
    <row r="90" spans="2:70" x14ac:dyDescent="0.45">
      <c r="B90" s="1">
        <v>80</v>
      </c>
      <c r="C90" s="1" t="str">
        <f>IF(OR(入力1[[#This Row],[元号]]="",入力1[[#This Row],[和暦年]]=""),"",入力1[[#This Row],[元号]]&amp;入力1[[#This Row],[和暦年]]&amp;"年")</f>
        <v/>
      </c>
      <c r="D90" s="1" t="str">
        <f>IF(暦調整[[#This Row],[元号和暦年]]&lt;&gt;"","",IF(入力1[[#This Row],[（西暦年）]]&lt;&gt;"",入力1[[#This Row],[（西暦年）]]&amp;"年",""))</f>
        <v/>
      </c>
      <c r="E90" s="1" t="str">
        <f>IF(AND(暦調整[[#This Row],[元号和暦年]]="",暦調整[[#This Row],[西暦年（再掲）]]=""),"",IF(暦調整[[#This Row],[元号和暦年]]&lt;&gt;"",暦調整[元号和暦年],暦調整[西暦年（再掲）]))</f>
        <v/>
      </c>
      <c r="F90" s="3" t="str">
        <f>IF(暦調整[[#This Row],[年]]="","",DATEVALUE(暦調整[[#This Row],[年]]&amp;IF(入力1[[#This Row],[月]]="","1月",入力1[[#This Row],[月]]&amp;"月")&amp;IF(入力1[[#This Row],[日]]="","1日",入力1[[#This Row],[日]]&amp;"日")))</f>
        <v/>
      </c>
      <c r="G90" s="27" t="str">
        <f>IF(入力1[[#This Row],[eGFR]]="","",入力1[eGFR])</f>
        <v/>
      </c>
      <c r="H90" s="27" t="str">
        <f>IF(入力1[[#This Row],[尿蛋白定性]]="","",入力1[尿蛋白定性])</f>
        <v/>
      </c>
      <c r="K90" s="1">
        <v>80</v>
      </c>
      <c r="L90" s="3" t="str">
        <f>IFERROR(SMALL(暦調整[年月日合成],上詰昇順①[[#This Row],[番号]]),"")</f>
        <v/>
      </c>
      <c r="M90" s="1" t="str">
        <f>IFERROR(VLOOKUP(上詰昇順①[[#This Row],[年月日]],暦調整[[年月日合成]:[尿定性（再掲）]],2,FALSE),"")</f>
        <v/>
      </c>
      <c r="N90" s="1" t="str">
        <f>IFERROR(VLOOKUP(上詰昇順①[[#This Row],[年月日]],暦調整[[年月日合成]:[尿定性（再掲）]],3,FALSE),"")</f>
        <v/>
      </c>
      <c r="Q90" s="1">
        <v>80</v>
      </c>
      <c r="R90" s="28" t="str">
        <f>IF(COUNTBLANK(暦調整[[#This Row],[eGFR（再掲）]:[尿定性（再掲）]])=0,暦調整[[#This Row],[年月日合成]],"")</f>
        <v/>
      </c>
      <c r="S90" s="28" t="str">
        <f>IFERROR(SMALL(上詰昇順②[判定可能年月日],上詰昇順②[[#This Row],[番号]]),"")</f>
        <v/>
      </c>
      <c r="T90" t="str">
        <f>IFERROR(VLOOKUP(上詰昇順②[[#This Row],[年月日]],暦調整[[年月日合成]:[尿定性（再掲）]],2,FALSE),"")</f>
        <v/>
      </c>
      <c r="U90" t="str">
        <f>IFERROR(VLOOKUP(上詰昇順②[[#This Row],[年月日]],暦調整[[年月日合成]:[尿定性（再掲）]],3,FALSE),"")</f>
        <v/>
      </c>
      <c r="X90" s="1">
        <v>80</v>
      </c>
      <c r="Y90" s="3" t="str">
        <f>上詰昇順①[年月日]</f>
        <v/>
      </c>
      <c r="Z90" s="1" t="str">
        <f>上詰昇順①[対応eGFR]</f>
        <v/>
      </c>
      <c r="AC90" s="1">
        <v>80</v>
      </c>
      <c r="AD90" s="3" t="str">
        <f>上詰昇順②[[#This Row],[年月日]]</f>
        <v/>
      </c>
      <c r="AE90" s="1" t="str">
        <f>IF(上詰昇順②[対応eGFR]&lt;30,4,"")</f>
        <v/>
      </c>
      <c r="AF90" s="1" t="str">
        <f>IF(上詰昇順②[対応尿定性]="-",1,IF(上詰昇順②[対応尿定性]="±",2,IF(上詰昇順②[対応尿定性]="","",3)))</f>
        <v/>
      </c>
      <c r="AG90" s="1" t="str">
        <f>IF(グラフ用②[[#This Row],[eGFR判定]]&lt;&gt;"",グラフ用②[[#This Row],[eGFR判定]],グラフ用②[[#This Row],[尿検査判定]])</f>
        <v/>
      </c>
      <c r="AH90" s="1" t="str">
        <f>IF(グラフ用②[[#This Row],[最終判定①]]="","",IF(グラフ用②[[#This Row],[最終判定①]]=1,"第1期(腎症前期)",IF(グラフ用②[[#This Row],[最終判定①]]=2,"第2期(早期腎症期)",IF(グラフ用②[[#This Row],[最終判定①]]=3,"第3期(顕性腎症期)","第4期(腎不全期)"))))</f>
        <v/>
      </c>
      <c r="AX90">
        <v>80</v>
      </c>
      <c r="AY90" s="39" t="str">
        <f ca="1">IF(グラフ用③[[#This Row],[番号]]=COUNT(グラフ用①[年月日])+1,介入日[最終＋3年],グラフ用①[[#This Row],[年月日]])</f>
        <v/>
      </c>
      <c r="AZ90" t="str">
        <f ca="1">IF(グラフ用③[[#This Row],[年月日]]=介入日[最終＋3年],NA(),IF(グラフ用①[[#This Row],[年月日]]="","",IF(グラフ用①[[#This Row],[年月日]]&lt;=介入日[年月日合成],グラフ用①[[#This Row],[eGFR]],NA())))</f>
        <v/>
      </c>
      <c r="BA90" t="str">
        <f ca="1">IF(グラフ用③[[#This Row],[年月日]]=介入日[最終＋3年],NA(),IF(グラフ用①[[#This Row],[年月日]]="","",IF(グラフ用①[[#This Row],[年月日]]&gt;介入日[年月日合成],グラフ用①[[#This Row],[eGFR]],NA())))</f>
        <v/>
      </c>
      <c r="BB9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0">
        <v>80</v>
      </c>
      <c r="BJ90" s="39" t="str">
        <f>グラフ用①[[#This Row],[年月日]]</f>
        <v/>
      </c>
      <c r="BK90" t="str">
        <f>IF(介入前後計算[[#This Row],[年月日]]="","",IF(グラフ用①[[#This Row],[年月日]]&lt;=介入日[年月日合成],グラフ用①[[#This Row],[eGFR]],""))</f>
        <v/>
      </c>
      <c r="BL90" t="str">
        <f>IF(介入前後計算[[#This Row],[年月日]]="","",IF(グラフ用①[[#This Row],[年月日]]&gt;介入日[年月日合成],グラフ用①[[#This Row],[eGFR]],""))</f>
        <v/>
      </c>
      <c r="BM90" t="str">
        <f ca="1">IFERROR(介入前後計算[[#This Row],[年月日]]*前パラメーター[傾き]+前パラメーター[切片],"")</f>
        <v/>
      </c>
      <c r="BN90" t="str">
        <f ca="1">IFERROR(介入前後計算[[#This Row],[年月日]]*後パラメーター[傾き]+後パラメーター[切片],"")</f>
        <v/>
      </c>
      <c r="BO90" s="40" t="str">
        <f>IF(介入前後計算[[#This Row],[A_eGFR]]="","",-介入前後計算[[#This Row],[A_eGFR]]+介入前後計算[[#This Row],[A予測]])</f>
        <v/>
      </c>
      <c r="BP90" s="40" t="str">
        <f>IF(介入前後計算[[#This Row],[B_eGFR]]="","",-介入前後計算[[#This Row],[B_eGFR]]+介入前後計算[[#This Row],[B予測]])</f>
        <v/>
      </c>
      <c r="BQ90" s="39" t="str">
        <f>IF(介入前後計算[[#This Row],[年月日]]="","",IF(グラフ用①[[#This Row],[年月日]]&lt;=介入日[年月日合成],グラフ用①[年月日],""))</f>
        <v/>
      </c>
      <c r="BR90" s="39" t="str">
        <f>IF(介入前後計算[[#This Row],[年月日]]="","",IF(グラフ用①[[#This Row],[年月日]]&gt;介入日[年月日合成],グラフ用①[年月日],""))</f>
        <v/>
      </c>
    </row>
    <row r="91" spans="2:70" x14ac:dyDescent="0.45">
      <c r="B91" s="1">
        <v>81</v>
      </c>
      <c r="C91" s="1" t="str">
        <f>IF(OR(入力1[[#This Row],[元号]]="",入力1[[#This Row],[和暦年]]=""),"",入力1[[#This Row],[元号]]&amp;入力1[[#This Row],[和暦年]]&amp;"年")</f>
        <v/>
      </c>
      <c r="D91" s="1" t="str">
        <f>IF(暦調整[[#This Row],[元号和暦年]]&lt;&gt;"","",IF(入力1[[#This Row],[（西暦年）]]&lt;&gt;"",入力1[[#This Row],[（西暦年）]]&amp;"年",""))</f>
        <v/>
      </c>
      <c r="E91" s="1" t="str">
        <f>IF(AND(暦調整[[#This Row],[元号和暦年]]="",暦調整[[#This Row],[西暦年（再掲）]]=""),"",IF(暦調整[[#This Row],[元号和暦年]]&lt;&gt;"",暦調整[元号和暦年],暦調整[西暦年（再掲）]))</f>
        <v/>
      </c>
      <c r="F91" s="3" t="str">
        <f>IF(暦調整[[#This Row],[年]]="","",DATEVALUE(暦調整[[#This Row],[年]]&amp;IF(入力1[[#This Row],[月]]="","1月",入力1[[#This Row],[月]]&amp;"月")&amp;IF(入力1[[#This Row],[日]]="","1日",入力1[[#This Row],[日]]&amp;"日")))</f>
        <v/>
      </c>
      <c r="G91" s="27" t="str">
        <f>IF(入力1[[#This Row],[eGFR]]="","",入力1[eGFR])</f>
        <v/>
      </c>
      <c r="H91" s="27" t="str">
        <f>IF(入力1[[#This Row],[尿蛋白定性]]="","",入力1[尿蛋白定性])</f>
        <v/>
      </c>
      <c r="K91" s="1">
        <v>81</v>
      </c>
      <c r="L91" s="3" t="str">
        <f>IFERROR(SMALL(暦調整[年月日合成],上詰昇順①[[#This Row],[番号]]),"")</f>
        <v/>
      </c>
      <c r="M91" s="1" t="str">
        <f>IFERROR(VLOOKUP(上詰昇順①[[#This Row],[年月日]],暦調整[[年月日合成]:[尿定性（再掲）]],2,FALSE),"")</f>
        <v/>
      </c>
      <c r="N91" s="1" t="str">
        <f>IFERROR(VLOOKUP(上詰昇順①[[#This Row],[年月日]],暦調整[[年月日合成]:[尿定性（再掲）]],3,FALSE),"")</f>
        <v/>
      </c>
      <c r="Q91" s="1">
        <v>81</v>
      </c>
      <c r="R91" s="28" t="str">
        <f>IF(COUNTBLANK(暦調整[[#This Row],[eGFR（再掲）]:[尿定性（再掲）]])=0,暦調整[[#This Row],[年月日合成]],"")</f>
        <v/>
      </c>
      <c r="S91" s="28" t="str">
        <f>IFERROR(SMALL(上詰昇順②[判定可能年月日],上詰昇順②[[#This Row],[番号]]),"")</f>
        <v/>
      </c>
      <c r="T91" t="str">
        <f>IFERROR(VLOOKUP(上詰昇順②[[#This Row],[年月日]],暦調整[[年月日合成]:[尿定性（再掲）]],2,FALSE),"")</f>
        <v/>
      </c>
      <c r="U91" t="str">
        <f>IFERROR(VLOOKUP(上詰昇順②[[#This Row],[年月日]],暦調整[[年月日合成]:[尿定性（再掲）]],3,FALSE),"")</f>
        <v/>
      </c>
      <c r="X91" s="1">
        <v>81</v>
      </c>
      <c r="Y91" s="3" t="str">
        <f>上詰昇順①[年月日]</f>
        <v/>
      </c>
      <c r="Z91" s="1" t="str">
        <f>上詰昇順①[対応eGFR]</f>
        <v/>
      </c>
      <c r="AC91" s="1">
        <v>81</v>
      </c>
      <c r="AD91" s="3" t="str">
        <f>上詰昇順②[[#This Row],[年月日]]</f>
        <v/>
      </c>
      <c r="AE91" s="1" t="str">
        <f>IF(上詰昇順②[対応eGFR]&lt;30,4,"")</f>
        <v/>
      </c>
      <c r="AF91" s="1" t="str">
        <f>IF(上詰昇順②[対応尿定性]="-",1,IF(上詰昇順②[対応尿定性]="±",2,IF(上詰昇順②[対応尿定性]="","",3)))</f>
        <v/>
      </c>
      <c r="AG91" s="1" t="str">
        <f>IF(グラフ用②[[#This Row],[eGFR判定]]&lt;&gt;"",グラフ用②[[#This Row],[eGFR判定]],グラフ用②[[#This Row],[尿検査判定]])</f>
        <v/>
      </c>
      <c r="AH91" s="1" t="str">
        <f>IF(グラフ用②[[#This Row],[最終判定①]]="","",IF(グラフ用②[[#This Row],[最終判定①]]=1,"第1期(腎症前期)",IF(グラフ用②[[#This Row],[最終判定①]]=2,"第2期(早期腎症期)",IF(グラフ用②[[#This Row],[最終判定①]]=3,"第3期(顕性腎症期)","第4期(腎不全期)"))))</f>
        <v/>
      </c>
      <c r="AX91">
        <v>81</v>
      </c>
      <c r="AY91" s="39" t="str">
        <f ca="1">IF(グラフ用③[[#This Row],[番号]]=COUNT(グラフ用①[年月日])+1,介入日[最終＋3年],グラフ用①[[#This Row],[年月日]])</f>
        <v/>
      </c>
      <c r="AZ91" t="str">
        <f ca="1">IF(グラフ用③[[#This Row],[年月日]]=介入日[最終＋3年],NA(),IF(グラフ用①[[#This Row],[年月日]]="","",IF(グラフ用①[[#This Row],[年月日]]&lt;=介入日[年月日合成],グラフ用①[[#This Row],[eGFR]],NA())))</f>
        <v/>
      </c>
      <c r="BA91" t="str">
        <f ca="1">IF(グラフ用③[[#This Row],[年月日]]=介入日[最終＋3年],NA(),IF(グラフ用①[[#This Row],[年月日]]="","",IF(グラフ用①[[#This Row],[年月日]]&gt;介入日[年月日合成],グラフ用①[[#This Row],[eGFR]],NA())))</f>
        <v/>
      </c>
      <c r="BB9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1">
        <v>81</v>
      </c>
      <c r="BJ91" s="39" t="str">
        <f>グラフ用①[[#This Row],[年月日]]</f>
        <v/>
      </c>
      <c r="BK91" t="str">
        <f>IF(介入前後計算[[#This Row],[年月日]]="","",IF(グラフ用①[[#This Row],[年月日]]&lt;=介入日[年月日合成],グラフ用①[[#This Row],[eGFR]],""))</f>
        <v/>
      </c>
      <c r="BL91" t="str">
        <f>IF(介入前後計算[[#This Row],[年月日]]="","",IF(グラフ用①[[#This Row],[年月日]]&gt;介入日[年月日合成],グラフ用①[[#This Row],[eGFR]],""))</f>
        <v/>
      </c>
      <c r="BM91" t="str">
        <f ca="1">IFERROR(介入前後計算[[#This Row],[年月日]]*前パラメーター[傾き]+前パラメーター[切片],"")</f>
        <v/>
      </c>
      <c r="BN91" t="str">
        <f ca="1">IFERROR(介入前後計算[[#This Row],[年月日]]*後パラメーター[傾き]+後パラメーター[切片],"")</f>
        <v/>
      </c>
      <c r="BO91" s="40" t="str">
        <f>IF(介入前後計算[[#This Row],[A_eGFR]]="","",-介入前後計算[[#This Row],[A_eGFR]]+介入前後計算[[#This Row],[A予測]])</f>
        <v/>
      </c>
      <c r="BP91" s="40" t="str">
        <f>IF(介入前後計算[[#This Row],[B_eGFR]]="","",-介入前後計算[[#This Row],[B_eGFR]]+介入前後計算[[#This Row],[B予測]])</f>
        <v/>
      </c>
      <c r="BQ91" s="39" t="str">
        <f>IF(介入前後計算[[#This Row],[年月日]]="","",IF(グラフ用①[[#This Row],[年月日]]&lt;=介入日[年月日合成],グラフ用①[年月日],""))</f>
        <v/>
      </c>
      <c r="BR91" s="39" t="str">
        <f>IF(介入前後計算[[#This Row],[年月日]]="","",IF(グラフ用①[[#This Row],[年月日]]&gt;介入日[年月日合成],グラフ用①[年月日],""))</f>
        <v/>
      </c>
    </row>
    <row r="92" spans="2:70" x14ac:dyDescent="0.45">
      <c r="B92" s="1">
        <v>82</v>
      </c>
      <c r="C92" s="1" t="str">
        <f>IF(OR(入力1[[#This Row],[元号]]="",入力1[[#This Row],[和暦年]]=""),"",入力1[[#This Row],[元号]]&amp;入力1[[#This Row],[和暦年]]&amp;"年")</f>
        <v/>
      </c>
      <c r="D92" s="1" t="str">
        <f>IF(暦調整[[#This Row],[元号和暦年]]&lt;&gt;"","",IF(入力1[[#This Row],[（西暦年）]]&lt;&gt;"",入力1[[#This Row],[（西暦年）]]&amp;"年",""))</f>
        <v/>
      </c>
      <c r="E92" s="1" t="str">
        <f>IF(AND(暦調整[[#This Row],[元号和暦年]]="",暦調整[[#This Row],[西暦年（再掲）]]=""),"",IF(暦調整[[#This Row],[元号和暦年]]&lt;&gt;"",暦調整[元号和暦年],暦調整[西暦年（再掲）]))</f>
        <v/>
      </c>
      <c r="F92" s="3" t="str">
        <f>IF(暦調整[[#This Row],[年]]="","",DATEVALUE(暦調整[[#This Row],[年]]&amp;IF(入力1[[#This Row],[月]]="","1月",入力1[[#This Row],[月]]&amp;"月")&amp;IF(入力1[[#This Row],[日]]="","1日",入力1[[#This Row],[日]]&amp;"日")))</f>
        <v/>
      </c>
      <c r="G92" s="27" t="str">
        <f>IF(入力1[[#This Row],[eGFR]]="","",入力1[eGFR])</f>
        <v/>
      </c>
      <c r="H92" s="27" t="str">
        <f>IF(入力1[[#This Row],[尿蛋白定性]]="","",入力1[尿蛋白定性])</f>
        <v/>
      </c>
      <c r="K92" s="1">
        <v>82</v>
      </c>
      <c r="L92" s="3" t="str">
        <f>IFERROR(SMALL(暦調整[年月日合成],上詰昇順①[[#This Row],[番号]]),"")</f>
        <v/>
      </c>
      <c r="M92" s="1" t="str">
        <f>IFERROR(VLOOKUP(上詰昇順①[[#This Row],[年月日]],暦調整[[年月日合成]:[尿定性（再掲）]],2,FALSE),"")</f>
        <v/>
      </c>
      <c r="N92" s="1" t="str">
        <f>IFERROR(VLOOKUP(上詰昇順①[[#This Row],[年月日]],暦調整[[年月日合成]:[尿定性（再掲）]],3,FALSE),"")</f>
        <v/>
      </c>
      <c r="Q92" s="1">
        <v>82</v>
      </c>
      <c r="R92" s="28" t="str">
        <f>IF(COUNTBLANK(暦調整[[#This Row],[eGFR（再掲）]:[尿定性（再掲）]])=0,暦調整[[#This Row],[年月日合成]],"")</f>
        <v/>
      </c>
      <c r="S92" s="28" t="str">
        <f>IFERROR(SMALL(上詰昇順②[判定可能年月日],上詰昇順②[[#This Row],[番号]]),"")</f>
        <v/>
      </c>
      <c r="T92" t="str">
        <f>IFERROR(VLOOKUP(上詰昇順②[[#This Row],[年月日]],暦調整[[年月日合成]:[尿定性（再掲）]],2,FALSE),"")</f>
        <v/>
      </c>
      <c r="U92" t="str">
        <f>IFERROR(VLOOKUP(上詰昇順②[[#This Row],[年月日]],暦調整[[年月日合成]:[尿定性（再掲）]],3,FALSE),"")</f>
        <v/>
      </c>
      <c r="X92" s="1">
        <v>82</v>
      </c>
      <c r="Y92" s="3" t="str">
        <f>上詰昇順①[年月日]</f>
        <v/>
      </c>
      <c r="Z92" s="1" t="str">
        <f>上詰昇順①[対応eGFR]</f>
        <v/>
      </c>
      <c r="AC92" s="1">
        <v>82</v>
      </c>
      <c r="AD92" s="3" t="str">
        <f>上詰昇順②[[#This Row],[年月日]]</f>
        <v/>
      </c>
      <c r="AE92" s="1" t="str">
        <f>IF(上詰昇順②[対応eGFR]&lt;30,4,"")</f>
        <v/>
      </c>
      <c r="AF92" s="1" t="str">
        <f>IF(上詰昇順②[対応尿定性]="-",1,IF(上詰昇順②[対応尿定性]="±",2,IF(上詰昇順②[対応尿定性]="","",3)))</f>
        <v/>
      </c>
      <c r="AG92" s="1" t="str">
        <f>IF(グラフ用②[[#This Row],[eGFR判定]]&lt;&gt;"",グラフ用②[[#This Row],[eGFR判定]],グラフ用②[[#This Row],[尿検査判定]])</f>
        <v/>
      </c>
      <c r="AH92" s="1" t="str">
        <f>IF(グラフ用②[[#This Row],[最終判定①]]="","",IF(グラフ用②[[#This Row],[最終判定①]]=1,"第1期(腎症前期)",IF(グラフ用②[[#This Row],[最終判定①]]=2,"第2期(早期腎症期)",IF(グラフ用②[[#This Row],[最終判定①]]=3,"第3期(顕性腎症期)","第4期(腎不全期)"))))</f>
        <v/>
      </c>
      <c r="AX92">
        <v>82</v>
      </c>
      <c r="AY92" s="39" t="str">
        <f ca="1">IF(グラフ用③[[#This Row],[番号]]=COUNT(グラフ用①[年月日])+1,介入日[最終＋3年],グラフ用①[[#This Row],[年月日]])</f>
        <v/>
      </c>
      <c r="AZ92" t="str">
        <f ca="1">IF(グラフ用③[[#This Row],[年月日]]=介入日[最終＋3年],NA(),IF(グラフ用①[[#This Row],[年月日]]="","",IF(グラフ用①[[#This Row],[年月日]]&lt;=介入日[年月日合成],グラフ用①[[#This Row],[eGFR]],NA())))</f>
        <v/>
      </c>
      <c r="BA92" t="str">
        <f ca="1">IF(グラフ用③[[#This Row],[年月日]]=介入日[最終＋3年],NA(),IF(グラフ用①[[#This Row],[年月日]]="","",IF(グラフ用①[[#This Row],[年月日]]&gt;介入日[年月日合成],グラフ用①[[#This Row],[eGFR]],NA())))</f>
        <v/>
      </c>
      <c r="BB9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2">
        <v>82</v>
      </c>
      <c r="BJ92" s="39" t="str">
        <f>グラフ用①[[#This Row],[年月日]]</f>
        <v/>
      </c>
      <c r="BK92" t="str">
        <f>IF(介入前後計算[[#This Row],[年月日]]="","",IF(グラフ用①[[#This Row],[年月日]]&lt;=介入日[年月日合成],グラフ用①[[#This Row],[eGFR]],""))</f>
        <v/>
      </c>
      <c r="BL92" t="str">
        <f>IF(介入前後計算[[#This Row],[年月日]]="","",IF(グラフ用①[[#This Row],[年月日]]&gt;介入日[年月日合成],グラフ用①[[#This Row],[eGFR]],""))</f>
        <v/>
      </c>
      <c r="BM92" t="str">
        <f ca="1">IFERROR(介入前後計算[[#This Row],[年月日]]*前パラメーター[傾き]+前パラメーター[切片],"")</f>
        <v/>
      </c>
      <c r="BN92" t="str">
        <f ca="1">IFERROR(介入前後計算[[#This Row],[年月日]]*後パラメーター[傾き]+後パラメーター[切片],"")</f>
        <v/>
      </c>
      <c r="BO92" s="40" t="str">
        <f>IF(介入前後計算[[#This Row],[A_eGFR]]="","",-介入前後計算[[#This Row],[A_eGFR]]+介入前後計算[[#This Row],[A予測]])</f>
        <v/>
      </c>
      <c r="BP92" s="40" t="str">
        <f>IF(介入前後計算[[#This Row],[B_eGFR]]="","",-介入前後計算[[#This Row],[B_eGFR]]+介入前後計算[[#This Row],[B予測]])</f>
        <v/>
      </c>
      <c r="BQ92" s="39" t="str">
        <f>IF(介入前後計算[[#This Row],[年月日]]="","",IF(グラフ用①[[#This Row],[年月日]]&lt;=介入日[年月日合成],グラフ用①[年月日],""))</f>
        <v/>
      </c>
      <c r="BR92" s="39" t="str">
        <f>IF(介入前後計算[[#This Row],[年月日]]="","",IF(グラフ用①[[#This Row],[年月日]]&gt;介入日[年月日合成],グラフ用①[年月日],""))</f>
        <v/>
      </c>
    </row>
    <row r="93" spans="2:70" x14ac:dyDescent="0.45">
      <c r="B93" s="1">
        <v>83</v>
      </c>
      <c r="C93" s="1" t="str">
        <f>IF(OR(入力1[[#This Row],[元号]]="",入力1[[#This Row],[和暦年]]=""),"",入力1[[#This Row],[元号]]&amp;入力1[[#This Row],[和暦年]]&amp;"年")</f>
        <v/>
      </c>
      <c r="D93" s="1" t="str">
        <f>IF(暦調整[[#This Row],[元号和暦年]]&lt;&gt;"","",IF(入力1[[#This Row],[（西暦年）]]&lt;&gt;"",入力1[[#This Row],[（西暦年）]]&amp;"年",""))</f>
        <v/>
      </c>
      <c r="E93" s="1" t="str">
        <f>IF(AND(暦調整[[#This Row],[元号和暦年]]="",暦調整[[#This Row],[西暦年（再掲）]]=""),"",IF(暦調整[[#This Row],[元号和暦年]]&lt;&gt;"",暦調整[元号和暦年],暦調整[西暦年（再掲）]))</f>
        <v/>
      </c>
      <c r="F93" s="3" t="str">
        <f>IF(暦調整[[#This Row],[年]]="","",DATEVALUE(暦調整[[#This Row],[年]]&amp;IF(入力1[[#This Row],[月]]="","1月",入力1[[#This Row],[月]]&amp;"月")&amp;IF(入力1[[#This Row],[日]]="","1日",入力1[[#This Row],[日]]&amp;"日")))</f>
        <v/>
      </c>
      <c r="G93" s="27" t="str">
        <f>IF(入力1[[#This Row],[eGFR]]="","",入力1[eGFR])</f>
        <v/>
      </c>
      <c r="H93" s="27" t="str">
        <f>IF(入力1[[#This Row],[尿蛋白定性]]="","",入力1[尿蛋白定性])</f>
        <v/>
      </c>
      <c r="K93" s="1">
        <v>83</v>
      </c>
      <c r="L93" s="3" t="str">
        <f>IFERROR(SMALL(暦調整[年月日合成],上詰昇順①[[#This Row],[番号]]),"")</f>
        <v/>
      </c>
      <c r="M93" s="1" t="str">
        <f>IFERROR(VLOOKUP(上詰昇順①[[#This Row],[年月日]],暦調整[[年月日合成]:[尿定性（再掲）]],2,FALSE),"")</f>
        <v/>
      </c>
      <c r="N93" s="1" t="str">
        <f>IFERROR(VLOOKUP(上詰昇順①[[#This Row],[年月日]],暦調整[[年月日合成]:[尿定性（再掲）]],3,FALSE),"")</f>
        <v/>
      </c>
      <c r="Q93" s="1">
        <v>83</v>
      </c>
      <c r="R93" s="28" t="str">
        <f>IF(COUNTBLANK(暦調整[[#This Row],[eGFR（再掲）]:[尿定性（再掲）]])=0,暦調整[[#This Row],[年月日合成]],"")</f>
        <v/>
      </c>
      <c r="S93" s="28" t="str">
        <f>IFERROR(SMALL(上詰昇順②[判定可能年月日],上詰昇順②[[#This Row],[番号]]),"")</f>
        <v/>
      </c>
      <c r="T93" t="str">
        <f>IFERROR(VLOOKUP(上詰昇順②[[#This Row],[年月日]],暦調整[[年月日合成]:[尿定性（再掲）]],2,FALSE),"")</f>
        <v/>
      </c>
      <c r="U93" t="str">
        <f>IFERROR(VLOOKUP(上詰昇順②[[#This Row],[年月日]],暦調整[[年月日合成]:[尿定性（再掲）]],3,FALSE),"")</f>
        <v/>
      </c>
      <c r="X93" s="1">
        <v>83</v>
      </c>
      <c r="Y93" s="3" t="str">
        <f>上詰昇順①[年月日]</f>
        <v/>
      </c>
      <c r="Z93" s="1" t="str">
        <f>上詰昇順①[対応eGFR]</f>
        <v/>
      </c>
      <c r="AC93" s="1">
        <v>83</v>
      </c>
      <c r="AD93" s="3" t="str">
        <f>上詰昇順②[[#This Row],[年月日]]</f>
        <v/>
      </c>
      <c r="AE93" s="1" t="str">
        <f>IF(上詰昇順②[対応eGFR]&lt;30,4,"")</f>
        <v/>
      </c>
      <c r="AF93" s="1" t="str">
        <f>IF(上詰昇順②[対応尿定性]="-",1,IF(上詰昇順②[対応尿定性]="±",2,IF(上詰昇順②[対応尿定性]="","",3)))</f>
        <v/>
      </c>
      <c r="AG93" s="1" t="str">
        <f>IF(グラフ用②[[#This Row],[eGFR判定]]&lt;&gt;"",グラフ用②[[#This Row],[eGFR判定]],グラフ用②[[#This Row],[尿検査判定]])</f>
        <v/>
      </c>
      <c r="AH93" s="1" t="str">
        <f>IF(グラフ用②[[#This Row],[最終判定①]]="","",IF(グラフ用②[[#This Row],[最終判定①]]=1,"第1期(腎症前期)",IF(グラフ用②[[#This Row],[最終判定①]]=2,"第2期(早期腎症期)",IF(グラフ用②[[#This Row],[最終判定①]]=3,"第3期(顕性腎症期)","第4期(腎不全期)"))))</f>
        <v/>
      </c>
      <c r="AX93">
        <v>83</v>
      </c>
      <c r="AY93" s="39" t="str">
        <f ca="1">IF(グラフ用③[[#This Row],[番号]]=COUNT(グラフ用①[年月日])+1,介入日[最終＋3年],グラフ用①[[#This Row],[年月日]])</f>
        <v/>
      </c>
      <c r="AZ93" t="str">
        <f ca="1">IF(グラフ用③[[#This Row],[年月日]]=介入日[最終＋3年],NA(),IF(グラフ用①[[#This Row],[年月日]]="","",IF(グラフ用①[[#This Row],[年月日]]&lt;=介入日[年月日合成],グラフ用①[[#This Row],[eGFR]],NA())))</f>
        <v/>
      </c>
      <c r="BA93" t="str">
        <f ca="1">IF(グラフ用③[[#This Row],[年月日]]=介入日[最終＋3年],NA(),IF(グラフ用①[[#This Row],[年月日]]="","",IF(グラフ用①[[#This Row],[年月日]]&gt;介入日[年月日合成],グラフ用①[[#This Row],[eGFR]],NA())))</f>
        <v/>
      </c>
      <c r="BB9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3">
        <v>83</v>
      </c>
      <c r="BJ93" s="39" t="str">
        <f>グラフ用①[[#This Row],[年月日]]</f>
        <v/>
      </c>
      <c r="BK93" t="str">
        <f>IF(介入前後計算[[#This Row],[年月日]]="","",IF(グラフ用①[[#This Row],[年月日]]&lt;=介入日[年月日合成],グラフ用①[[#This Row],[eGFR]],""))</f>
        <v/>
      </c>
      <c r="BL93" t="str">
        <f>IF(介入前後計算[[#This Row],[年月日]]="","",IF(グラフ用①[[#This Row],[年月日]]&gt;介入日[年月日合成],グラフ用①[[#This Row],[eGFR]],""))</f>
        <v/>
      </c>
      <c r="BM93" t="str">
        <f ca="1">IFERROR(介入前後計算[[#This Row],[年月日]]*前パラメーター[傾き]+前パラメーター[切片],"")</f>
        <v/>
      </c>
      <c r="BN93" t="str">
        <f ca="1">IFERROR(介入前後計算[[#This Row],[年月日]]*後パラメーター[傾き]+後パラメーター[切片],"")</f>
        <v/>
      </c>
      <c r="BO93" s="40" t="str">
        <f>IF(介入前後計算[[#This Row],[A_eGFR]]="","",-介入前後計算[[#This Row],[A_eGFR]]+介入前後計算[[#This Row],[A予測]])</f>
        <v/>
      </c>
      <c r="BP93" s="40" t="str">
        <f>IF(介入前後計算[[#This Row],[B_eGFR]]="","",-介入前後計算[[#This Row],[B_eGFR]]+介入前後計算[[#This Row],[B予測]])</f>
        <v/>
      </c>
      <c r="BQ93" s="39" t="str">
        <f>IF(介入前後計算[[#This Row],[年月日]]="","",IF(グラフ用①[[#This Row],[年月日]]&lt;=介入日[年月日合成],グラフ用①[年月日],""))</f>
        <v/>
      </c>
      <c r="BR93" s="39" t="str">
        <f>IF(介入前後計算[[#This Row],[年月日]]="","",IF(グラフ用①[[#This Row],[年月日]]&gt;介入日[年月日合成],グラフ用①[年月日],""))</f>
        <v/>
      </c>
    </row>
    <row r="94" spans="2:70" x14ac:dyDescent="0.45">
      <c r="B94" s="1">
        <v>84</v>
      </c>
      <c r="C94" s="1" t="str">
        <f>IF(OR(入力1[[#This Row],[元号]]="",入力1[[#This Row],[和暦年]]=""),"",入力1[[#This Row],[元号]]&amp;入力1[[#This Row],[和暦年]]&amp;"年")</f>
        <v/>
      </c>
      <c r="D94" s="1" t="str">
        <f>IF(暦調整[[#This Row],[元号和暦年]]&lt;&gt;"","",IF(入力1[[#This Row],[（西暦年）]]&lt;&gt;"",入力1[[#This Row],[（西暦年）]]&amp;"年",""))</f>
        <v/>
      </c>
      <c r="E94" s="1" t="str">
        <f>IF(AND(暦調整[[#This Row],[元号和暦年]]="",暦調整[[#This Row],[西暦年（再掲）]]=""),"",IF(暦調整[[#This Row],[元号和暦年]]&lt;&gt;"",暦調整[元号和暦年],暦調整[西暦年（再掲）]))</f>
        <v/>
      </c>
      <c r="F94" s="3" t="str">
        <f>IF(暦調整[[#This Row],[年]]="","",DATEVALUE(暦調整[[#This Row],[年]]&amp;IF(入力1[[#This Row],[月]]="","1月",入力1[[#This Row],[月]]&amp;"月")&amp;IF(入力1[[#This Row],[日]]="","1日",入力1[[#This Row],[日]]&amp;"日")))</f>
        <v/>
      </c>
      <c r="G94" s="27" t="str">
        <f>IF(入力1[[#This Row],[eGFR]]="","",入力1[eGFR])</f>
        <v/>
      </c>
      <c r="H94" s="27" t="str">
        <f>IF(入力1[[#This Row],[尿蛋白定性]]="","",入力1[尿蛋白定性])</f>
        <v/>
      </c>
      <c r="K94" s="1">
        <v>84</v>
      </c>
      <c r="L94" s="3" t="str">
        <f>IFERROR(SMALL(暦調整[年月日合成],上詰昇順①[[#This Row],[番号]]),"")</f>
        <v/>
      </c>
      <c r="M94" s="1" t="str">
        <f>IFERROR(VLOOKUP(上詰昇順①[[#This Row],[年月日]],暦調整[[年月日合成]:[尿定性（再掲）]],2,FALSE),"")</f>
        <v/>
      </c>
      <c r="N94" s="1" t="str">
        <f>IFERROR(VLOOKUP(上詰昇順①[[#This Row],[年月日]],暦調整[[年月日合成]:[尿定性（再掲）]],3,FALSE),"")</f>
        <v/>
      </c>
      <c r="Q94" s="1">
        <v>84</v>
      </c>
      <c r="R94" s="28" t="str">
        <f>IF(COUNTBLANK(暦調整[[#This Row],[eGFR（再掲）]:[尿定性（再掲）]])=0,暦調整[[#This Row],[年月日合成]],"")</f>
        <v/>
      </c>
      <c r="S94" s="28" t="str">
        <f>IFERROR(SMALL(上詰昇順②[判定可能年月日],上詰昇順②[[#This Row],[番号]]),"")</f>
        <v/>
      </c>
      <c r="T94" t="str">
        <f>IFERROR(VLOOKUP(上詰昇順②[[#This Row],[年月日]],暦調整[[年月日合成]:[尿定性（再掲）]],2,FALSE),"")</f>
        <v/>
      </c>
      <c r="U94" t="str">
        <f>IFERROR(VLOOKUP(上詰昇順②[[#This Row],[年月日]],暦調整[[年月日合成]:[尿定性（再掲）]],3,FALSE),"")</f>
        <v/>
      </c>
      <c r="X94" s="1">
        <v>84</v>
      </c>
      <c r="Y94" s="3" t="str">
        <f>上詰昇順①[年月日]</f>
        <v/>
      </c>
      <c r="Z94" s="1" t="str">
        <f>上詰昇順①[対応eGFR]</f>
        <v/>
      </c>
      <c r="AC94" s="1">
        <v>84</v>
      </c>
      <c r="AD94" s="3" t="str">
        <f>上詰昇順②[[#This Row],[年月日]]</f>
        <v/>
      </c>
      <c r="AE94" s="1" t="str">
        <f>IF(上詰昇順②[対応eGFR]&lt;30,4,"")</f>
        <v/>
      </c>
      <c r="AF94" s="1" t="str">
        <f>IF(上詰昇順②[対応尿定性]="-",1,IF(上詰昇順②[対応尿定性]="±",2,IF(上詰昇順②[対応尿定性]="","",3)))</f>
        <v/>
      </c>
      <c r="AG94" s="1" t="str">
        <f>IF(グラフ用②[[#This Row],[eGFR判定]]&lt;&gt;"",グラフ用②[[#This Row],[eGFR判定]],グラフ用②[[#This Row],[尿検査判定]])</f>
        <v/>
      </c>
      <c r="AH94" s="1" t="str">
        <f>IF(グラフ用②[[#This Row],[最終判定①]]="","",IF(グラフ用②[[#This Row],[最終判定①]]=1,"第1期(腎症前期)",IF(グラフ用②[[#This Row],[最終判定①]]=2,"第2期(早期腎症期)",IF(グラフ用②[[#This Row],[最終判定①]]=3,"第3期(顕性腎症期)","第4期(腎不全期)"))))</f>
        <v/>
      </c>
      <c r="AX94">
        <v>84</v>
      </c>
      <c r="AY94" s="39" t="str">
        <f ca="1">IF(グラフ用③[[#This Row],[番号]]=COUNT(グラフ用①[年月日])+1,介入日[最終＋3年],グラフ用①[[#This Row],[年月日]])</f>
        <v/>
      </c>
      <c r="AZ94" t="str">
        <f ca="1">IF(グラフ用③[[#This Row],[年月日]]=介入日[最終＋3年],NA(),IF(グラフ用①[[#This Row],[年月日]]="","",IF(グラフ用①[[#This Row],[年月日]]&lt;=介入日[年月日合成],グラフ用①[[#This Row],[eGFR]],NA())))</f>
        <v/>
      </c>
      <c r="BA94" t="str">
        <f ca="1">IF(グラフ用③[[#This Row],[年月日]]=介入日[最終＋3年],NA(),IF(グラフ用①[[#This Row],[年月日]]="","",IF(グラフ用①[[#This Row],[年月日]]&gt;介入日[年月日合成],グラフ用①[[#This Row],[eGFR]],NA())))</f>
        <v/>
      </c>
      <c r="BB9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4">
        <v>84</v>
      </c>
      <c r="BJ94" s="39" t="str">
        <f>グラフ用①[[#This Row],[年月日]]</f>
        <v/>
      </c>
      <c r="BK94" t="str">
        <f>IF(介入前後計算[[#This Row],[年月日]]="","",IF(グラフ用①[[#This Row],[年月日]]&lt;=介入日[年月日合成],グラフ用①[[#This Row],[eGFR]],""))</f>
        <v/>
      </c>
      <c r="BL94" t="str">
        <f>IF(介入前後計算[[#This Row],[年月日]]="","",IF(グラフ用①[[#This Row],[年月日]]&gt;介入日[年月日合成],グラフ用①[[#This Row],[eGFR]],""))</f>
        <v/>
      </c>
      <c r="BM94" t="str">
        <f ca="1">IFERROR(介入前後計算[[#This Row],[年月日]]*前パラメーター[傾き]+前パラメーター[切片],"")</f>
        <v/>
      </c>
      <c r="BN94" t="str">
        <f ca="1">IFERROR(介入前後計算[[#This Row],[年月日]]*後パラメーター[傾き]+後パラメーター[切片],"")</f>
        <v/>
      </c>
      <c r="BO94" s="40" t="str">
        <f>IF(介入前後計算[[#This Row],[A_eGFR]]="","",-介入前後計算[[#This Row],[A_eGFR]]+介入前後計算[[#This Row],[A予測]])</f>
        <v/>
      </c>
      <c r="BP94" s="40" t="str">
        <f>IF(介入前後計算[[#This Row],[B_eGFR]]="","",-介入前後計算[[#This Row],[B_eGFR]]+介入前後計算[[#This Row],[B予測]])</f>
        <v/>
      </c>
      <c r="BQ94" s="39" t="str">
        <f>IF(介入前後計算[[#This Row],[年月日]]="","",IF(グラフ用①[[#This Row],[年月日]]&lt;=介入日[年月日合成],グラフ用①[年月日],""))</f>
        <v/>
      </c>
      <c r="BR94" s="39" t="str">
        <f>IF(介入前後計算[[#This Row],[年月日]]="","",IF(グラフ用①[[#This Row],[年月日]]&gt;介入日[年月日合成],グラフ用①[年月日],""))</f>
        <v/>
      </c>
    </row>
    <row r="95" spans="2:70" x14ac:dyDescent="0.45">
      <c r="B95" s="1">
        <v>85</v>
      </c>
      <c r="C95" s="1" t="str">
        <f>IF(OR(入力1[[#This Row],[元号]]="",入力1[[#This Row],[和暦年]]=""),"",入力1[[#This Row],[元号]]&amp;入力1[[#This Row],[和暦年]]&amp;"年")</f>
        <v/>
      </c>
      <c r="D95" s="1" t="str">
        <f>IF(暦調整[[#This Row],[元号和暦年]]&lt;&gt;"","",IF(入力1[[#This Row],[（西暦年）]]&lt;&gt;"",入力1[[#This Row],[（西暦年）]]&amp;"年",""))</f>
        <v/>
      </c>
      <c r="E95" s="1" t="str">
        <f>IF(AND(暦調整[[#This Row],[元号和暦年]]="",暦調整[[#This Row],[西暦年（再掲）]]=""),"",IF(暦調整[[#This Row],[元号和暦年]]&lt;&gt;"",暦調整[元号和暦年],暦調整[西暦年（再掲）]))</f>
        <v/>
      </c>
      <c r="F95" s="3" t="str">
        <f>IF(暦調整[[#This Row],[年]]="","",DATEVALUE(暦調整[[#This Row],[年]]&amp;IF(入力1[[#This Row],[月]]="","1月",入力1[[#This Row],[月]]&amp;"月")&amp;IF(入力1[[#This Row],[日]]="","1日",入力1[[#This Row],[日]]&amp;"日")))</f>
        <v/>
      </c>
      <c r="G95" s="27" t="str">
        <f>IF(入力1[[#This Row],[eGFR]]="","",入力1[eGFR])</f>
        <v/>
      </c>
      <c r="H95" s="27" t="str">
        <f>IF(入力1[[#This Row],[尿蛋白定性]]="","",入力1[尿蛋白定性])</f>
        <v/>
      </c>
      <c r="K95" s="1">
        <v>85</v>
      </c>
      <c r="L95" s="3" t="str">
        <f>IFERROR(SMALL(暦調整[年月日合成],上詰昇順①[[#This Row],[番号]]),"")</f>
        <v/>
      </c>
      <c r="M95" s="1" t="str">
        <f>IFERROR(VLOOKUP(上詰昇順①[[#This Row],[年月日]],暦調整[[年月日合成]:[尿定性（再掲）]],2,FALSE),"")</f>
        <v/>
      </c>
      <c r="N95" s="1" t="str">
        <f>IFERROR(VLOOKUP(上詰昇順①[[#This Row],[年月日]],暦調整[[年月日合成]:[尿定性（再掲）]],3,FALSE),"")</f>
        <v/>
      </c>
      <c r="Q95" s="1">
        <v>85</v>
      </c>
      <c r="R95" s="28" t="str">
        <f>IF(COUNTBLANK(暦調整[[#This Row],[eGFR（再掲）]:[尿定性（再掲）]])=0,暦調整[[#This Row],[年月日合成]],"")</f>
        <v/>
      </c>
      <c r="S95" s="28" t="str">
        <f>IFERROR(SMALL(上詰昇順②[判定可能年月日],上詰昇順②[[#This Row],[番号]]),"")</f>
        <v/>
      </c>
      <c r="T95" t="str">
        <f>IFERROR(VLOOKUP(上詰昇順②[[#This Row],[年月日]],暦調整[[年月日合成]:[尿定性（再掲）]],2,FALSE),"")</f>
        <v/>
      </c>
      <c r="U95" t="str">
        <f>IFERROR(VLOOKUP(上詰昇順②[[#This Row],[年月日]],暦調整[[年月日合成]:[尿定性（再掲）]],3,FALSE),"")</f>
        <v/>
      </c>
      <c r="X95" s="1">
        <v>85</v>
      </c>
      <c r="Y95" s="3" t="str">
        <f>上詰昇順①[年月日]</f>
        <v/>
      </c>
      <c r="Z95" s="1" t="str">
        <f>上詰昇順①[対応eGFR]</f>
        <v/>
      </c>
      <c r="AC95" s="1">
        <v>85</v>
      </c>
      <c r="AD95" s="3" t="str">
        <f>上詰昇順②[[#This Row],[年月日]]</f>
        <v/>
      </c>
      <c r="AE95" s="1" t="str">
        <f>IF(上詰昇順②[対応eGFR]&lt;30,4,"")</f>
        <v/>
      </c>
      <c r="AF95" s="1" t="str">
        <f>IF(上詰昇順②[対応尿定性]="-",1,IF(上詰昇順②[対応尿定性]="±",2,IF(上詰昇順②[対応尿定性]="","",3)))</f>
        <v/>
      </c>
      <c r="AG95" s="1" t="str">
        <f>IF(グラフ用②[[#This Row],[eGFR判定]]&lt;&gt;"",グラフ用②[[#This Row],[eGFR判定]],グラフ用②[[#This Row],[尿検査判定]])</f>
        <v/>
      </c>
      <c r="AH95" s="1" t="str">
        <f>IF(グラフ用②[[#This Row],[最終判定①]]="","",IF(グラフ用②[[#This Row],[最終判定①]]=1,"第1期(腎症前期)",IF(グラフ用②[[#This Row],[最終判定①]]=2,"第2期(早期腎症期)",IF(グラフ用②[[#This Row],[最終判定①]]=3,"第3期(顕性腎症期)","第4期(腎不全期)"))))</f>
        <v/>
      </c>
      <c r="AX95">
        <v>85</v>
      </c>
      <c r="AY95" s="39" t="str">
        <f ca="1">IF(グラフ用③[[#This Row],[番号]]=COUNT(グラフ用①[年月日])+1,介入日[最終＋3年],グラフ用①[[#This Row],[年月日]])</f>
        <v/>
      </c>
      <c r="AZ95" t="str">
        <f ca="1">IF(グラフ用③[[#This Row],[年月日]]=介入日[最終＋3年],NA(),IF(グラフ用①[[#This Row],[年月日]]="","",IF(グラフ用①[[#This Row],[年月日]]&lt;=介入日[年月日合成],グラフ用①[[#This Row],[eGFR]],NA())))</f>
        <v/>
      </c>
      <c r="BA95" t="str">
        <f ca="1">IF(グラフ用③[[#This Row],[年月日]]=介入日[最終＋3年],NA(),IF(グラフ用①[[#This Row],[年月日]]="","",IF(グラフ用①[[#This Row],[年月日]]&gt;介入日[年月日合成],グラフ用①[[#This Row],[eGFR]],NA())))</f>
        <v/>
      </c>
      <c r="BB9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5">
        <v>85</v>
      </c>
      <c r="BJ95" s="39" t="str">
        <f>グラフ用①[[#This Row],[年月日]]</f>
        <v/>
      </c>
      <c r="BK95" t="str">
        <f>IF(介入前後計算[[#This Row],[年月日]]="","",IF(グラフ用①[[#This Row],[年月日]]&lt;=介入日[年月日合成],グラフ用①[[#This Row],[eGFR]],""))</f>
        <v/>
      </c>
      <c r="BL95" t="str">
        <f>IF(介入前後計算[[#This Row],[年月日]]="","",IF(グラフ用①[[#This Row],[年月日]]&gt;介入日[年月日合成],グラフ用①[[#This Row],[eGFR]],""))</f>
        <v/>
      </c>
      <c r="BM95" t="str">
        <f ca="1">IFERROR(介入前後計算[[#This Row],[年月日]]*前パラメーター[傾き]+前パラメーター[切片],"")</f>
        <v/>
      </c>
      <c r="BN95" t="str">
        <f ca="1">IFERROR(介入前後計算[[#This Row],[年月日]]*後パラメーター[傾き]+後パラメーター[切片],"")</f>
        <v/>
      </c>
      <c r="BO95" s="40" t="str">
        <f>IF(介入前後計算[[#This Row],[A_eGFR]]="","",-介入前後計算[[#This Row],[A_eGFR]]+介入前後計算[[#This Row],[A予測]])</f>
        <v/>
      </c>
      <c r="BP95" s="40" t="str">
        <f>IF(介入前後計算[[#This Row],[B_eGFR]]="","",-介入前後計算[[#This Row],[B_eGFR]]+介入前後計算[[#This Row],[B予測]])</f>
        <v/>
      </c>
      <c r="BQ95" s="39" t="str">
        <f>IF(介入前後計算[[#This Row],[年月日]]="","",IF(グラフ用①[[#This Row],[年月日]]&lt;=介入日[年月日合成],グラフ用①[年月日],""))</f>
        <v/>
      </c>
      <c r="BR95" s="39" t="str">
        <f>IF(介入前後計算[[#This Row],[年月日]]="","",IF(グラフ用①[[#This Row],[年月日]]&gt;介入日[年月日合成],グラフ用①[年月日],""))</f>
        <v/>
      </c>
    </row>
    <row r="96" spans="2:70" x14ac:dyDescent="0.45">
      <c r="B96" s="1">
        <v>86</v>
      </c>
      <c r="C96" s="1" t="str">
        <f>IF(OR(入力1[[#This Row],[元号]]="",入力1[[#This Row],[和暦年]]=""),"",入力1[[#This Row],[元号]]&amp;入力1[[#This Row],[和暦年]]&amp;"年")</f>
        <v/>
      </c>
      <c r="D96" s="1" t="str">
        <f>IF(暦調整[[#This Row],[元号和暦年]]&lt;&gt;"","",IF(入力1[[#This Row],[（西暦年）]]&lt;&gt;"",入力1[[#This Row],[（西暦年）]]&amp;"年",""))</f>
        <v/>
      </c>
      <c r="E96" s="1" t="str">
        <f>IF(AND(暦調整[[#This Row],[元号和暦年]]="",暦調整[[#This Row],[西暦年（再掲）]]=""),"",IF(暦調整[[#This Row],[元号和暦年]]&lt;&gt;"",暦調整[元号和暦年],暦調整[西暦年（再掲）]))</f>
        <v/>
      </c>
      <c r="F96" s="3" t="str">
        <f>IF(暦調整[[#This Row],[年]]="","",DATEVALUE(暦調整[[#This Row],[年]]&amp;IF(入力1[[#This Row],[月]]="","1月",入力1[[#This Row],[月]]&amp;"月")&amp;IF(入力1[[#This Row],[日]]="","1日",入力1[[#This Row],[日]]&amp;"日")))</f>
        <v/>
      </c>
      <c r="G96" s="27" t="str">
        <f>IF(入力1[[#This Row],[eGFR]]="","",入力1[eGFR])</f>
        <v/>
      </c>
      <c r="H96" s="27" t="str">
        <f>IF(入力1[[#This Row],[尿蛋白定性]]="","",入力1[尿蛋白定性])</f>
        <v/>
      </c>
      <c r="K96" s="1">
        <v>86</v>
      </c>
      <c r="L96" s="3" t="str">
        <f>IFERROR(SMALL(暦調整[年月日合成],上詰昇順①[[#This Row],[番号]]),"")</f>
        <v/>
      </c>
      <c r="M96" s="1" t="str">
        <f>IFERROR(VLOOKUP(上詰昇順①[[#This Row],[年月日]],暦調整[[年月日合成]:[尿定性（再掲）]],2,FALSE),"")</f>
        <v/>
      </c>
      <c r="N96" s="1" t="str">
        <f>IFERROR(VLOOKUP(上詰昇順①[[#This Row],[年月日]],暦調整[[年月日合成]:[尿定性（再掲）]],3,FALSE),"")</f>
        <v/>
      </c>
      <c r="Q96" s="1">
        <v>86</v>
      </c>
      <c r="R96" s="28" t="str">
        <f>IF(COUNTBLANK(暦調整[[#This Row],[eGFR（再掲）]:[尿定性（再掲）]])=0,暦調整[[#This Row],[年月日合成]],"")</f>
        <v/>
      </c>
      <c r="S96" s="28" t="str">
        <f>IFERROR(SMALL(上詰昇順②[判定可能年月日],上詰昇順②[[#This Row],[番号]]),"")</f>
        <v/>
      </c>
      <c r="T96" t="str">
        <f>IFERROR(VLOOKUP(上詰昇順②[[#This Row],[年月日]],暦調整[[年月日合成]:[尿定性（再掲）]],2,FALSE),"")</f>
        <v/>
      </c>
      <c r="U96" t="str">
        <f>IFERROR(VLOOKUP(上詰昇順②[[#This Row],[年月日]],暦調整[[年月日合成]:[尿定性（再掲）]],3,FALSE),"")</f>
        <v/>
      </c>
      <c r="X96" s="1">
        <v>86</v>
      </c>
      <c r="Y96" s="3" t="str">
        <f>上詰昇順①[年月日]</f>
        <v/>
      </c>
      <c r="Z96" s="1" t="str">
        <f>上詰昇順①[対応eGFR]</f>
        <v/>
      </c>
      <c r="AC96" s="1">
        <v>86</v>
      </c>
      <c r="AD96" s="3" t="str">
        <f>上詰昇順②[[#This Row],[年月日]]</f>
        <v/>
      </c>
      <c r="AE96" s="1" t="str">
        <f>IF(上詰昇順②[対応eGFR]&lt;30,4,"")</f>
        <v/>
      </c>
      <c r="AF96" s="1" t="str">
        <f>IF(上詰昇順②[対応尿定性]="-",1,IF(上詰昇順②[対応尿定性]="±",2,IF(上詰昇順②[対応尿定性]="","",3)))</f>
        <v/>
      </c>
      <c r="AG96" s="1" t="str">
        <f>IF(グラフ用②[[#This Row],[eGFR判定]]&lt;&gt;"",グラフ用②[[#This Row],[eGFR判定]],グラフ用②[[#This Row],[尿検査判定]])</f>
        <v/>
      </c>
      <c r="AH96" s="1" t="str">
        <f>IF(グラフ用②[[#This Row],[最終判定①]]="","",IF(グラフ用②[[#This Row],[最終判定①]]=1,"第1期(腎症前期)",IF(グラフ用②[[#This Row],[最終判定①]]=2,"第2期(早期腎症期)",IF(グラフ用②[[#This Row],[最終判定①]]=3,"第3期(顕性腎症期)","第4期(腎不全期)"))))</f>
        <v/>
      </c>
      <c r="AX96">
        <v>86</v>
      </c>
      <c r="AY96" s="39" t="str">
        <f ca="1">IF(グラフ用③[[#This Row],[番号]]=COUNT(グラフ用①[年月日])+1,介入日[最終＋3年],グラフ用①[[#This Row],[年月日]])</f>
        <v/>
      </c>
      <c r="AZ96" t="str">
        <f ca="1">IF(グラフ用③[[#This Row],[年月日]]=介入日[最終＋3年],NA(),IF(グラフ用①[[#This Row],[年月日]]="","",IF(グラフ用①[[#This Row],[年月日]]&lt;=介入日[年月日合成],グラフ用①[[#This Row],[eGFR]],NA())))</f>
        <v/>
      </c>
      <c r="BA96" t="str">
        <f ca="1">IF(グラフ用③[[#This Row],[年月日]]=介入日[最終＋3年],NA(),IF(グラフ用①[[#This Row],[年月日]]="","",IF(グラフ用①[[#This Row],[年月日]]&gt;介入日[年月日合成],グラフ用①[[#This Row],[eGFR]],NA())))</f>
        <v/>
      </c>
      <c r="BB9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6">
        <v>86</v>
      </c>
      <c r="BJ96" s="39" t="str">
        <f>グラフ用①[[#This Row],[年月日]]</f>
        <v/>
      </c>
      <c r="BK96" t="str">
        <f>IF(介入前後計算[[#This Row],[年月日]]="","",IF(グラフ用①[[#This Row],[年月日]]&lt;=介入日[年月日合成],グラフ用①[[#This Row],[eGFR]],""))</f>
        <v/>
      </c>
      <c r="BL96" t="str">
        <f>IF(介入前後計算[[#This Row],[年月日]]="","",IF(グラフ用①[[#This Row],[年月日]]&gt;介入日[年月日合成],グラフ用①[[#This Row],[eGFR]],""))</f>
        <v/>
      </c>
      <c r="BM96" t="str">
        <f ca="1">IFERROR(介入前後計算[[#This Row],[年月日]]*前パラメーター[傾き]+前パラメーター[切片],"")</f>
        <v/>
      </c>
      <c r="BN96" t="str">
        <f ca="1">IFERROR(介入前後計算[[#This Row],[年月日]]*後パラメーター[傾き]+後パラメーター[切片],"")</f>
        <v/>
      </c>
      <c r="BO96" s="40" t="str">
        <f>IF(介入前後計算[[#This Row],[A_eGFR]]="","",-介入前後計算[[#This Row],[A_eGFR]]+介入前後計算[[#This Row],[A予測]])</f>
        <v/>
      </c>
      <c r="BP96" s="40" t="str">
        <f>IF(介入前後計算[[#This Row],[B_eGFR]]="","",-介入前後計算[[#This Row],[B_eGFR]]+介入前後計算[[#This Row],[B予測]])</f>
        <v/>
      </c>
      <c r="BQ96" s="39" t="str">
        <f>IF(介入前後計算[[#This Row],[年月日]]="","",IF(グラフ用①[[#This Row],[年月日]]&lt;=介入日[年月日合成],グラフ用①[年月日],""))</f>
        <v/>
      </c>
      <c r="BR96" s="39" t="str">
        <f>IF(介入前後計算[[#This Row],[年月日]]="","",IF(グラフ用①[[#This Row],[年月日]]&gt;介入日[年月日合成],グラフ用①[年月日],""))</f>
        <v/>
      </c>
    </row>
    <row r="97" spans="2:70" x14ac:dyDescent="0.45">
      <c r="B97" s="1">
        <v>87</v>
      </c>
      <c r="C97" s="1" t="str">
        <f>IF(OR(入力1[[#This Row],[元号]]="",入力1[[#This Row],[和暦年]]=""),"",入力1[[#This Row],[元号]]&amp;入力1[[#This Row],[和暦年]]&amp;"年")</f>
        <v/>
      </c>
      <c r="D97" s="1" t="str">
        <f>IF(暦調整[[#This Row],[元号和暦年]]&lt;&gt;"","",IF(入力1[[#This Row],[（西暦年）]]&lt;&gt;"",入力1[[#This Row],[（西暦年）]]&amp;"年",""))</f>
        <v/>
      </c>
      <c r="E97" s="1" t="str">
        <f>IF(AND(暦調整[[#This Row],[元号和暦年]]="",暦調整[[#This Row],[西暦年（再掲）]]=""),"",IF(暦調整[[#This Row],[元号和暦年]]&lt;&gt;"",暦調整[元号和暦年],暦調整[西暦年（再掲）]))</f>
        <v/>
      </c>
      <c r="F97" s="3" t="str">
        <f>IF(暦調整[[#This Row],[年]]="","",DATEVALUE(暦調整[[#This Row],[年]]&amp;IF(入力1[[#This Row],[月]]="","1月",入力1[[#This Row],[月]]&amp;"月")&amp;IF(入力1[[#This Row],[日]]="","1日",入力1[[#This Row],[日]]&amp;"日")))</f>
        <v/>
      </c>
      <c r="G97" s="27" t="str">
        <f>IF(入力1[[#This Row],[eGFR]]="","",入力1[eGFR])</f>
        <v/>
      </c>
      <c r="H97" s="27" t="str">
        <f>IF(入力1[[#This Row],[尿蛋白定性]]="","",入力1[尿蛋白定性])</f>
        <v/>
      </c>
      <c r="K97" s="1">
        <v>87</v>
      </c>
      <c r="L97" s="3" t="str">
        <f>IFERROR(SMALL(暦調整[年月日合成],上詰昇順①[[#This Row],[番号]]),"")</f>
        <v/>
      </c>
      <c r="M97" s="1" t="str">
        <f>IFERROR(VLOOKUP(上詰昇順①[[#This Row],[年月日]],暦調整[[年月日合成]:[尿定性（再掲）]],2,FALSE),"")</f>
        <v/>
      </c>
      <c r="N97" s="1" t="str">
        <f>IFERROR(VLOOKUP(上詰昇順①[[#This Row],[年月日]],暦調整[[年月日合成]:[尿定性（再掲）]],3,FALSE),"")</f>
        <v/>
      </c>
      <c r="Q97" s="1">
        <v>87</v>
      </c>
      <c r="R97" s="28" t="str">
        <f>IF(COUNTBLANK(暦調整[[#This Row],[eGFR（再掲）]:[尿定性（再掲）]])=0,暦調整[[#This Row],[年月日合成]],"")</f>
        <v/>
      </c>
      <c r="S97" s="28" t="str">
        <f>IFERROR(SMALL(上詰昇順②[判定可能年月日],上詰昇順②[[#This Row],[番号]]),"")</f>
        <v/>
      </c>
      <c r="T97" t="str">
        <f>IFERROR(VLOOKUP(上詰昇順②[[#This Row],[年月日]],暦調整[[年月日合成]:[尿定性（再掲）]],2,FALSE),"")</f>
        <v/>
      </c>
      <c r="U97" t="str">
        <f>IFERROR(VLOOKUP(上詰昇順②[[#This Row],[年月日]],暦調整[[年月日合成]:[尿定性（再掲）]],3,FALSE),"")</f>
        <v/>
      </c>
      <c r="X97" s="1">
        <v>87</v>
      </c>
      <c r="Y97" s="3" t="str">
        <f>上詰昇順①[年月日]</f>
        <v/>
      </c>
      <c r="Z97" s="1" t="str">
        <f>上詰昇順①[対応eGFR]</f>
        <v/>
      </c>
      <c r="AC97" s="1">
        <v>87</v>
      </c>
      <c r="AD97" s="3" t="str">
        <f>上詰昇順②[[#This Row],[年月日]]</f>
        <v/>
      </c>
      <c r="AE97" s="1" t="str">
        <f>IF(上詰昇順②[対応eGFR]&lt;30,4,"")</f>
        <v/>
      </c>
      <c r="AF97" s="1" t="str">
        <f>IF(上詰昇順②[対応尿定性]="-",1,IF(上詰昇順②[対応尿定性]="±",2,IF(上詰昇順②[対応尿定性]="","",3)))</f>
        <v/>
      </c>
      <c r="AG97" s="1" t="str">
        <f>IF(グラフ用②[[#This Row],[eGFR判定]]&lt;&gt;"",グラフ用②[[#This Row],[eGFR判定]],グラフ用②[[#This Row],[尿検査判定]])</f>
        <v/>
      </c>
      <c r="AH97" s="1" t="str">
        <f>IF(グラフ用②[[#This Row],[最終判定①]]="","",IF(グラフ用②[[#This Row],[最終判定①]]=1,"第1期(腎症前期)",IF(グラフ用②[[#This Row],[最終判定①]]=2,"第2期(早期腎症期)",IF(グラフ用②[[#This Row],[最終判定①]]=3,"第3期(顕性腎症期)","第4期(腎不全期)"))))</f>
        <v/>
      </c>
      <c r="AX97">
        <v>87</v>
      </c>
      <c r="AY97" s="39" t="str">
        <f ca="1">IF(グラフ用③[[#This Row],[番号]]=COUNT(グラフ用①[年月日])+1,介入日[最終＋3年],グラフ用①[[#This Row],[年月日]])</f>
        <v/>
      </c>
      <c r="AZ97" t="str">
        <f ca="1">IF(グラフ用③[[#This Row],[年月日]]=介入日[最終＋3年],NA(),IF(グラフ用①[[#This Row],[年月日]]="","",IF(グラフ用①[[#This Row],[年月日]]&lt;=介入日[年月日合成],グラフ用①[[#This Row],[eGFR]],NA())))</f>
        <v/>
      </c>
      <c r="BA97" t="str">
        <f ca="1">IF(グラフ用③[[#This Row],[年月日]]=介入日[最終＋3年],NA(),IF(グラフ用①[[#This Row],[年月日]]="","",IF(グラフ用①[[#This Row],[年月日]]&gt;介入日[年月日合成],グラフ用①[[#This Row],[eGFR]],NA())))</f>
        <v/>
      </c>
      <c r="BB9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7">
        <v>87</v>
      </c>
      <c r="BJ97" s="39" t="str">
        <f>グラフ用①[[#This Row],[年月日]]</f>
        <v/>
      </c>
      <c r="BK97" t="str">
        <f>IF(介入前後計算[[#This Row],[年月日]]="","",IF(グラフ用①[[#This Row],[年月日]]&lt;=介入日[年月日合成],グラフ用①[[#This Row],[eGFR]],""))</f>
        <v/>
      </c>
      <c r="BL97" t="str">
        <f>IF(介入前後計算[[#This Row],[年月日]]="","",IF(グラフ用①[[#This Row],[年月日]]&gt;介入日[年月日合成],グラフ用①[[#This Row],[eGFR]],""))</f>
        <v/>
      </c>
      <c r="BM97" t="str">
        <f ca="1">IFERROR(介入前後計算[[#This Row],[年月日]]*前パラメーター[傾き]+前パラメーター[切片],"")</f>
        <v/>
      </c>
      <c r="BN97" t="str">
        <f ca="1">IFERROR(介入前後計算[[#This Row],[年月日]]*後パラメーター[傾き]+後パラメーター[切片],"")</f>
        <v/>
      </c>
      <c r="BO97" s="40" t="str">
        <f>IF(介入前後計算[[#This Row],[A_eGFR]]="","",-介入前後計算[[#This Row],[A_eGFR]]+介入前後計算[[#This Row],[A予測]])</f>
        <v/>
      </c>
      <c r="BP97" s="40" t="str">
        <f>IF(介入前後計算[[#This Row],[B_eGFR]]="","",-介入前後計算[[#This Row],[B_eGFR]]+介入前後計算[[#This Row],[B予測]])</f>
        <v/>
      </c>
      <c r="BQ97" s="39" t="str">
        <f>IF(介入前後計算[[#This Row],[年月日]]="","",IF(グラフ用①[[#This Row],[年月日]]&lt;=介入日[年月日合成],グラフ用①[年月日],""))</f>
        <v/>
      </c>
      <c r="BR97" s="39" t="str">
        <f>IF(介入前後計算[[#This Row],[年月日]]="","",IF(グラフ用①[[#This Row],[年月日]]&gt;介入日[年月日合成],グラフ用①[年月日],""))</f>
        <v/>
      </c>
    </row>
    <row r="98" spans="2:70" x14ac:dyDescent="0.45">
      <c r="B98" s="1">
        <v>88</v>
      </c>
      <c r="C98" s="1" t="str">
        <f>IF(OR(入力1[[#This Row],[元号]]="",入力1[[#This Row],[和暦年]]=""),"",入力1[[#This Row],[元号]]&amp;入力1[[#This Row],[和暦年]]&amp;"年")</f>
        <v/>
      </c>
      <c r="D98" s="1" t="str">
        <f>IF(暦調整[[#This Row],[元号和暦年]]&lt;&gt;"","",IF(入力1[[#This Row],[（西暦年）]]&lt;&gt;"",入力1[[#This Row],[（西暦年）]]&amp;"年",""))</f>
        <v/>
      </c>
      <c r="E98" s="1" t="str">
        <f>IF(AND(暦調整[[#This Row],[元号和暦年]]="",暦調整[[#This Row],[西暦年（再掲）]]=""),"",IF(暦調整[[#This Row],[元号和暦年]]&lt;&gt;"",暦調整[元号和暦年],暦調整[西暦年（再掲）]))</f>
        <v/>
      </c>
      <c r="F98" s="3" t="str">
        <f>IF(暦調整[[#This Row],[年]]="","",DATEVALUE(暦調整[[#This Row],[年]]&amp;IF(入力1[[#This Row],[月]]="","1月",入力1[[#This Row],[月]]&amp;"月")&amp;IF(入力1[[#This Row],[日]]="","1日",入力1[[#This Row],[日]]&amp;"日")))</f>
        <v/>
      </c>
      <c r="G98" s="27" t="str">
        <f>IF(入力1[[#This Row],[eGFR]]="","",入力1[eGFR])</f>
        <v/>
      </c>
      <c r="H98" s="27" t="str">
        <f>IF(入力1[[#This Row],[尿蛋白定性]]="","",入力1[尿蛋白定性])</f>
        <v/>
      </c>
      <c r="K98" s="1">
        <v>88</v>
      </c>
      <c r="L98" s="3" t="str">
        <f>IFERROR(SMALL(暦調整[年月日合成],上詰昇順①[[#This Row],[番号]]),"")</f>
        <v/>
      </c>
      <c r="M98" s="1" t="str">
        <f>IFERROR(VLOOKUP(上詰昇順①[[#This Row],[年月日]],暦調整[[年月日合成]:[尿定性（再掲）]],2,FALSE),"")</f>
        <v/>
      </c>
      <c r="N98" s="1" t="str">
        <f>IFERROR(VLOOKUP(上詰昇順①[[#This Row],[年月日]],暦調整[[年月日合成]:[尿定性（再掲）]],3,FALSE),"")</f>
        <v/>
      </c>
      <c r="Q98" s="1">
        <v>88</v>
      </c>
      <c r="R98" s="28" t="str">
        <f>IF(COUNTBLANK(暦調整[[#This Row],[eGFR（再掲）]:[尿定性（再掲）]])=0,暦調整[[#This Row],[年月日合成]],"")</f>
        <v/>
      </c>
      <c r="S98" s="28" t="str">
        <f>IFERROR(SMALL(上詰昇順②[判定可能年月日],上詰昇順②[[#This Row],[番号]]),"")</f>
        <v/>
      </c>
      <c r="T98" t="str">
        <f>IFERROR(VLOOKUP(上詰昇順②[[#This Row],[年月日]],暦調整[[年月日合成]:[尿定性（再掲）]],2,FALSE),"")</f>
        <v/>
      </c>
      <c r="U98" t="str">
        <f>IFERROR(VLOOKUP(上詰昇順②[[#This Row],[年月日]],暦調整[[年月日合成]:[尿定性（再掲）]],3,FALSE),"")</f>
        <v/>
      </c>
      <c r="X98" s="1">
        <v>88</v>
      </c>
      <c r="Y98" s="3" t="str">
        <f>上詰昇順①[年月日]</f>
        <v/>
      </c>
      <c r="Z98" s="1" t="str">
        <f>上詰昇順①[対応eGFR]</f>
        <v/>
      </c>
      <c r="AC98" s="1">
        <v>88</v>
      </c>
      <c r="AD98" s="3" t="str">
        <f>上詰昇順②[[#This Row],[年月日]]</f>
        <v/>
      </c>
      <c r="AE98" s="1" t="str">
        <f>IF(上詰昇順②[対応eGFR]&lt;30,4,"")</f>
        <v/>
      </c>
      <c r="AF98" s="1" t="str">
        <f>IF(上詰昇順②[対応尿定性]="-",1,IF(上詰昇順②[対応尿定性]="±",2,IF(上詰昇順②[対応尿定性]="","",3)))</f>
        <v/>
      </c>
      <c r="AG98" s="1" t="str">
        <f>IF(グラフ用②[[#This Row],[eGFR判定]]&lt;&gt;"",グラフ用②[[#This Row],[eGFR判定]],グラフ用②[[#This Row],[尿検査判定]])</f>
        <v/>
      </c>
      <c r="AH98" s="1" t="str">
        <f>IF(グラフ用②[[#This Row],[最終判定①]]="","",IF(グラフ用②[[#This Row],[最終判定①]]=1,"第1期(腎症前期)",IF(グラフ用②[[#This Row],[最終判定①]]=2,"第2期(早期腎症期)",IF(グラフ用②[[#This Row],[最終判定①]]=3,"第3期(顕性腎症期)","第4期(腎不全期)"))))</f>
        <v/>
      </c>
      <c r="AX98">
        <v>88</v>
      </c>
      <c r="AY98" s="39" t="str">
        <f ca="1">IF(グラフ用③[[#This Row],[番号]]=COUNT(グラフ用①[年月日])+1,介入日[最終＋3年],グラフ用①[[#This Row],[年月日]])</f>
        <v/>
      </c>
      <c r="AZ98" t="str">
        <f ca="1">IF(グラフ用③[[#This Row],[年月日]]=介入日[最終＋3年],NA(),IF(グラフ用①[[#This Row],[年月日]]="","",IF(グラフ用①[[#This Row],[年月日]]&lt;=介入日[年月日合成],グラフ用①[[#This Row],[eGFR]],NA())))</f>
        <v/>
      </c>
      <c r="BA98" t="str">
        <f ca="1">IF(グラフ用③[[#This Row],[年月日]]=介入日[最終＋3年],NA(),IF(グラフ用①[[#This Row],[年月日]]="","",IF(グラフ用①[[#This Row],[年月日]]&gt;介入日[年月日合成],グラフ用①[[#This Row],[eGFR]],NA())))</f>
        <v/>
      </c>
      <c r="BB9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8">
        <v>88</v>
      </c>
      <c r="BJ98" s="39" t="str">
        <f>グラフ用①[[#This Row],[年月日]]</f>
        <v/>
      </c>
      <c r="BK98" t="str">
        <f>IF(介入前後計算[[#This Row],[年月日]]="","",IF(グラフ用①[[#This Row],[年月日]]&lt;=介入日[年月日合成],グラフ用①[[#This Row],[eGFR]],""))</f>
        <v/>
      </c>
      <c r="BL98" t="str">
        <f>IF(介入前後計算[[#This Row],[年月日]]="","",IF(グラフ用①[[#This Row],[年月日]]&gt;介入日[年月日合成],グラフ用①[[#This Row],[eGFR]],""))</f>
        <v/>
      </c>
      <c r="BM98" t="str">
        <f ca="1">IFERROR(介入前後計算[[#This Row],[年月日]]*前パラメーター[傾き]+前パラメーター[切片],"")</f>
        <v/>
      </c>
      <c r="BN98" t="str">
        <f ca="1">IFERROR(介入前後計算[[#This Row],[年月日]]*後パラメーター[傾き]+後パラメーター[切片],"")</f>
        <v/>
      </c>
      <c r="BO98" s="40" t="str">
        <f>IF(介入前後計算[[#This Row],[A_eGFR]]="","",-介入前後計算[[#This Row],[A_eGFR]]+介入前後計算[[#This Row],[A予測]])</f>
        <v/>
      </c>
      <c r="BP98" s="40" t="str">
        <f>IF(介入前後計算[[#This Row],[B_eGFR]]="","",-介入前後計算[[#This Row],[B_eGFR]]+介入前後計算[[#This Row],[B予測]])</f>
        <v/>
      </c>
      <c r="BQ98" s="39" t="str">
        <f>IF(介入前後計算[[#This Row],[年月日]]="","",IF(グラフ用①[[#This Row],[年月日]]&lt;=介入日[年月日合成],グラフ用①[年月日],""))</f>
        <v/>
      </c>
      <c r="BR98" s="39" t="str">
        <f>IF(介入前後計算[[#This Row],[年月日]]="","",IF(グラフ用①[[#This Row],[年月日]]&gt;介入日[年月日合成],グラフ用①[年月日],""))</f>
        <v/>
      </c>
    </row>
    <row r="99" spans="2:70" x14ac:dyDescent="0.45">
      <c r="B99" s="1">
        <v>89</v>
      </c>
      <c r="C99" s="1" t="str">
        <f>IF(OR(入力1[[#This Row],[元号]]="",入力1[[#This Row],[和暦年]]=""),"",入力1[[#This Row],[元号]]&amp;入力1[[#This Row],[和暦年]]&amp;"年")</f>
        <v/>
      </c>
      <c r="D99" s="1" t="str">
        <f>IF(暦調整[[#This Row],[元号和暦年]]&lt;&gt;"","",IF(入力1[[#This Row],[（西暦年）]]&lt;&gt;"",入力1[[#This Row],[（西暦年）]]&amp;"年",""))</f>
        <v/>
      </c>
      <c r="E99" s="1" t="str">
        <f>IF(AND(暦調整[[#This Row],[元号和暦年]]="",暦調整[[#This Row],[西暦年（再掲）]]=""),"",IF(暦調整[[#This Row],[元号和暦年]]&lt;&gt;"",暦調整[元号和暦年],暦調整[西暦年（再掲）]))</f>
        <v/>
      </c>
      <c r="F99" s="3" t="str">
        <f>IF(暦調整[[#This Row],[年]]="","",DATEVALUE(暦調整[[#This Row],[年]]&amp;IF(入力1[[#This Row],[月]]="","1月",入力1[[#This Row],[月]]&amp;"月")&amp;IF(入力1[[#This Row],[日]]="","1日",入力1[[#This Row],[日]]&amp;"日")))</f>
        <v/>
      </c>
      <c r="G99" s="27" t="str">
        <f>IF(入力1[[#This Row],[eGFR]]="","",入力1[eGFR])</f>
        <v/>
      </c>
      <c r="H99" s="27" t="str">
        <f>IF(入力1[[#This Row],[尿蛋白定性]]="","",入力1[尿蛋白定性])</f>
        <v/>
      </c>
      <c r="K99" s="1">
        <v>89</v>
      </c>
      <c r="L99" s="3" t="str">
        <f>IFERROR(SMALL(暦調整[年月日合成],上詰昇順①[[#This Row],[番号]]),"")</f>
        <v/>
      </c>
      <c r="M99" s="1" t="str">
        <f>IFERROR(VLOOKUP(上詰昇順①[[#This Row],[年月日]],暦調整[[年月日合成]:[尿定性（再掲）]],2,FALSE),"")</f>
        <v/>
      </c>
      <c r="N99" s="1" t="str">
        <f>IFERROR(VLOOKUP(上詰昇順①[[#This Row],[年月日]],暦調整[[年月日合成]:[尿定性（再掲）]],3,FALSE),"")</f>
        <v/>
      </c>
      <c r="Q99" s="1">
        <v>89</v>
      </c>
      <c r="R99" s="28" t="str">
        <f>IF(COUNTBLANK(暦調整[[#This Row],[eGFR（再掲）]:[尿定性（再掲）]])=0,暦調整[[#This Row],[年月日合成]],"")</f>
        <v/>
      </c>
      <c r="S99" s="28" t="str">
        <f>IFERROR(SMALL(上詰昇順②[判定可能年月日],上詰昇順②[[#This Row],[番号]]),"")</f>
        <v/>
      </c>
      <c r="T99" t="str">
        <f>IFERROR(VLOOKUP(上詰昇順②[[#This Row],[年月日]],暦調整[[年月日合成]:[尿定性（再掲）]],2,FALSE),"")</f>
        <v/>
      </c>
      <c r="U99" t="str">
        <f>IFERROR(VLOOKUP(上詰昇順②[[#This Row],[年月日]],暦調整[[年月日合成]:[尿定性（再掲）]],3,FALSE),"")</f>
        <v/>
      </c>
      <c r="X99" s="1">
        <v>89</v>
      </c>
      <c r="Y99" s="3" t="str">
        <f>上詰昇順①[年月日]</f>
        <v/>
      </c>
      <c r="Z99" s="1" t="str">
        <f>上詰昇順①[対応eGFR]</f>
        <v/>
      </c>
      <c r="AC99" s="1">
        <v>89</v>
      </c>
      <c r="AD99" s="3" t="str">
        <f>上詰昇順②[[#This Row],[年月日]]</f>
        <v/>
      </c>
      <c r="AE99" s="1" t="str">
        <f>IF(上詰昇順②[対応eGFR]&lt;30,4,"")</f>
        <v/>
      </c>
      <c r="AF99" s="1" t="str">
        <f>IF(上詰昇順②[対応尿定性]="-",1,IF(上詰昇順②[対応尿定性]="±",2,IF(上詰昇順②[対応尿定性]="","",3)))</f>
        <v/>
      </c>
      <c r="AG99" s="1" t="str">
        <f>IF(グラフ用②[[#This Row],[eGFR判定]]&lt;&gt;"",グラフ用②[[#This Row],[eGFR判定]],グラフ用②[[#This Row],[尿検査判定]])</f>
        <v/>
      </c>
      <c r="AH99" s="1" t="str">
        <f>IF(グラフ用②[[#This Row],[最終判定①]]="","",IF(グラフ用②[[#This Row],[最終判定①]]=1,"第1期(腎症前期)",IF(グラフ用②[[#This Row],[最終判定①]]=2,"第2期(早期腎症期)",IF(グラフ用②[[#This Row],[最終判定①]]=3,"第3期(顕性腎症期)","第4期(腎不全期)"))))</f>
        <v/>
      </c>
      <c r="AX99">
        <v>89</v>
      </c>
      <c r="AY99" s="39" t="str">
        <f ca="1">IF(グラフ用③[[#This Row],[番号]]=COUNT(グラフ用①[年月日])+1,介入日[最終＋3年],グラフ用①[[#This Row],[年月日]])</f>
        <v/>
      </c>
      <c r="AZ99" t="str">
        <f ca="1">IF(グラフ用③[[#This Row],[年月日]]=介入日[最終＋3年],NA(),IF(グラフ用①[[#This Row],[年月日]]="","",IF(グラフ用①[[#This Row],[年月日]]&lt;=介入日[年月日合成],グラフ用①[[#This Row],[eGFR]],NA())))</f>
        <v/>
      </c>
      <c r="BA99" t="str">
        <f ca="1">IF(グラフ用③[[#This Row],[年月日]]=介入日[最終＋3年],NA(),IF(グラフ用①[[#This Row],[年月日]]="","",IF(グラフ用①[[#This Row],[年月日]]&gt;介入日[年月日合成],グラフ用①[[#This Row],[eGFR]],NA())))</f>
        <v/>
      </c>
      <c r="BB9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9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9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9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99">
        <v>89</v>
      </c>
      <c r="BJ99" s="39" t="str">
        <f>グラフ用①[[#This Row],[年月日]]</f>
        <v/>
      </c>
      <c r="BK99" t="str">
        <f>IF(介入前後計算[[#This Row],[年月日]]="","",IF(グラフ用①[[#This Row],[年月日]]&lt;=介入日[年月日合成],グラフ用①[[#This Row],[eGFR]],""))</f>
        <v/>
      </c>
      <c r="BL99" t="str">
        <f>IF(介入前後計算[[#This Row],[年月日]]="","",IF(グラフ用①[[#This Row],[年月日]]&gt;介入日[年月日合成],グラフ用①[[#This Row],[eGFR]],""))</f>
        <v/>
      </c>
      <c r="BM99" t="str">
        <f ca="1">IFERROR(介入前後計算[[#This Row],[年月日]]*前パラメーター[傾き]+前パラメーター[切片],"")</f>
        <v/>
      </c>
      <c r="BN99" t="str">
        <f ca="1">IFERROR(介入前後計算[[#This Row],[年月日]]*後パラメーター[傾き]+後パラメーター[切片],"")</f>
        <v/>
      </c>
      <c r="BO99" s="40" t="str">
        <f>IF(介入前後計算[[#This Row],[A_eGFR]]="","",-介入前後計算[[#This Row],[A_eGFR]]+介入前後計算[[#This Row],[A予測]])</f>
        <v/>
      </c>
      <c r="BP99" s="40" t="str">
        <f>IF(介入前後計算[[#This Row],[B_eGFR]]="","",-介入前後計算[[#This Row],[B_eGFR]]+介入前後計算[[#This Row],[B予測]])</f>
        <v/>
      </c>
      <c r="BQ99" s="39" t="str">
        <f>IF(介入前後計算[[#This Row],[年月日]]="","",IF(グラフ用①[[#This Row],[年月日]]&lt;=介入日[年月日合成],グラフ用①[年月日],""))</f>
        <v/>
      </c>
      <c r="BR99" s="39" t="str">
        <f>IF(介入前後計算[[#This Row],[年月日]]="","",IF(グラフ用①[[#This Row],[年月日]]&gt;介入日[年月日合成],グラフ用①[年月日],""))</f>
        <v/>
      </c>
    </row>
    <row r="100" spans="2:70" x14ac:dyDescent="0.45">
      <c r="B100" s="1">
        <v>90</v>
      </c>
      <c r="C100" s="1" t="str">
        <f>IF(OR(入力1[[#This Row],[元号]]="",入力1[[#This Row],[和暦年]]=""),"",入力1[[#This Row],[元号]]&amp;入力1[[#This Row],[和暦年]]&amp;"年")</f>
        <v/>
      </c>
      <c r="D100" s="1" t="str">
        <f>IF(暦調整[[#This Row],[元号和暦年]]&lt;&gt;"","",IF(入力1[[#This Row],[（西暦年）]]&lt;&gt;"",入力1[[#This Row],[（西暦年）]]&amp;"年",""))</f>
        <v/>
      </c>
      <c r="E100" s="1" t="str">
        <f>IF(AND(暦調整[[#This Row],[元号和暦年]]="",暦調整[[#This Row],[西暦年（再掲）]]=""),"",IF(暦調整[[#This Row],[元号和暦年]]&lt;&gt;"",暦調整[元号和暦年],暦調整[西暦年（再掲）]))</f>
        <v/>
      </c>
      <c r="F100" s="3" t="str">
        <f>IF(暦調整[[#This Row],[年]]="","",DATEVALUE(暦調整[[#This Row],[年]]&amp;IF(入力1[[#This Row],[月]]="","1月",入力1[[#This Row],[月]]&amp;"月")&amp;IF(入力1[[#This Row],[日]]="","1日",入力1[[#This Row],[日]]&amp;"日")))</f>
        <v/>
      </c>
      <c r="G100" s="27" t="str">
        <f>IF(入力1[[#This Row],[eGFR]]="","",入力1[eGFR])</f>
        <v/>
      </c>
      <c r="H100" s="27" t="str">
        <f>IF(入力1[[#This Row],[尿蛋白定性]]="","",入力1[尿蛋白定性])</f>
        <v/>
      </c>
      <c r="K100" s="1">
        <v>90</v>
      </c>
      <c r="L100" s="3" t="str">
        <f>IFERROR(SMALL(暦調整[年月日合成],上詰昇順①[[#This Row],[番号]]),"")</f>
        <v/>
      </c>
      <c r="M100" s="1" t="str">
        <f>IFERROR(VLOOKUP(上詰昇順①[[#This Row],[年月日]],暦調整[[年月日合成]:[尿定性（再掲）]],2,FALSE),"")</f>
        <v/>
      </c>
      <c r="N100" s="1" t="str">
        <f>IFERROR(VLOOKUP(上詰昇順①[[#This Row],[年月日]],暦調整[[年月日合成]:[尿定性（再掲）]],3,FALSE),"")</f>
        <v/>
      </c>
      <c r="Q100" s="1">
        <v>90</v>
      </c>
      <c r="R100" s="28" t="str">
        <f>IF(COUNTBLANK(暦調整[[#This Row],[eGFR（再掲）]:[尿定性（再掲）]])=0,暦調整[[#This Row],[年月日合成]],"")</f>
        <v/>
      </c>
      <c r="S100" s="28" t="str">
        <f>IFERROR(SMALL(上詰昇順②[判定可能年月日],上詰昇順②[[#This Row],[番号]]),"")</f>
        <v/>
      </c>
      <c r="T100" t="str">
        <f>IFERROR(VLOOKUP(上詰昇順②[[#This Row],[年月日]],暦調整[[年月日合成]:[尿定性（再掲）]],2,FALSE),"")</f>
        <v/>
      </c>
      <c r="U100" t="str">
        <f>IFERROR(VLOOKUP(上詰昇順②[[#This Row],[年月日]],暦調整[[年月日合成]:[尿定性（再掲）]],3,FALSE),"")</f>
        <v/>
      </c>
      <c r="X100" s="1">
        <v>90</v>
      </c>
      <c r="Y100" s="3" t="str">
        <f>上詰昇順①[年月日]</f>
        <v/>
      </c>
      <c r="Z100" s="1" t="str">
        <f>上詰昇順①[対応eGFR]</f>
        <v/>
      </c>
      <c r="AC100" s="1">
        <v>90</v>
      </c>
      <c r="AD100" s="3" t="str">
        <f>上詰昇順②[[#This Row],[年月日]]</f>
        <v/>
      </c>
      <c r="AE100" s="1" t="str">
        <f>IF(上詰昇順②[対応eGFR]&lt;30,4,"")</f>
        <v/>
      </c>
      <c r="AF100" s="1" t="str">
        <f>IF(上詰昇順②[対応尿定性]="-",1,IF(上詰昇順②[対応尿定性]="±",2,IF(上詰昇順②[対応尿定性]="","",3)))</f>
        <v/>
      </c>
      <c r="AG100" s="1" t="str">
        <f>IF(グラフ用②[[#This Row],[eGFR判定]]&lt;&gt;"",グラフ用②[[#This Row],[eGFR判定]],グラフ用②[[#This Row],[尿検査判定]])</f>
        <v/>
      </c>
      <c r="AH100" s="1" t="str">
        <f>IF(グラフ用②[[#This Row],[最終判定①]]="","",IF(グラフ用②[[#This Row],[最終判定①]]=1,"第1期(腎症前期)",IF(グラフ用②[[#This Row],[最終判定①]]=2,"第2期(早期腎症期)",IF(グラフ用②[[#This Row],[最終判定①]]=3,"第3期(顕性腎症期)","第4期(腎不全期)"))))</f>
        <v/>
      </c>
      <c r="AX100">
        <v>90</v>
      </c>
      <c r="AY100" s="39" t="str">
        <f ca="1">IF(グラフ用③[[#This Row],[番号]]=COUNT(グラフ用①[年月日])+1,介入日[最終＋3年],グラフ用①[[#This Row],[年月日]])</f>
        <v/>
      </c>
      <c r="AZ100" t="str">
        <f ca="1">IF(グラフ用③[[#This Row],[年月日]]=介入日[最終＋3年],NA(),IF(グラフ用①[[#This Row],[年月日]]="","",IF(グラフ用①[[#This Row],[年月日]]&lt;=介入日[年月日合成],グラフ用①[[#This Row],[eGFR]],NA())))</f>
        <v/>
      </c>
      <c r="BA100" t="str">
        <f ca="1">IF(グラフ用③[[#This Row],[年月日]]=介入日[最終＋3年],NA(),IF(グラフ用①[[#This Row],[年月日]]="","",IF(グラフ用①[[#This Row],[年月日]]&gt;介入日[年月日合成],グラフ用①[[#This Row],[eGFR]],NA())))</f>
        <v/>
      </c>
      <c r="BB10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0">
        <v>90</v>
      </c>
      <c r="BJ100" s="39" t="str">
        <f>グラフ用①[[#This Row],[年月日]]</f>
        <v/>
      </c>
      <c r="BK100" t="str">
        <f>IF(介入前後計算[[#This Row],[年月日]]="","",IF(グラフ用①[[#This Row],[年月日]]&lt;=介入日[年月日合成],グラフ用①[[#This Row],[eGFR]],""))</f>
        <v/>
      </c>
      <c r="BL100" t="str">
        <f>IF(介入前後計算[[#This Row],[年月日]]="","",IF(グラフ用①[[#This Row],[年月日]]&gt;介入日[年月日合成],グラフ用①[[#This Row],[eGFR]],""))</f>
        <v/>
      </c>
      <c r="BM100" t="str">
        <f ca="1">IFERROR(介入前後計算[[#This Row],[年月日]]*前パラメーター[傾き]+前パラメーター[切片],"")</f>
        <v/>
      </c>
      <c r="BN100" t="str">
        <f ca="1">IFERROR(介入前後計算[[#This Row],[年月日]]*後パラメーター[傾き]+後パラメーター[切片],"")</f>
        <v/>
      </c>
      <c r="BO100" s="40" t="str">
        <f>IF(介入前後計算[[#This Row],[A_eGFR]]="","",-介入前後計算[[#This Row],[A_eGFR]]+介入前後計算[[#This Row],[A予測]])</f>
        <v/>
      </c>
      <c r="BP100" s="40" t="str">
        <f>IF(介入前後計算[[#This Row],[B_eGFR]]="","",-介入前後計算[[#This Row],[B_eGFR]]+介入前後計算[[#This Row],[B予測]])</f>
        <v/>
      </c>
      <c r="BQ100" s="39" t="str">
        <f>IF(介入前後計算[[#This Row],[年月日]]="","",IF(グラフ用①[[#This Row],[年月日]]&lt;=介入日[年月日合成],グラフ用①[年月日],""))</f>
        <v/>
      </c>
      <c r="BR100" s="39" t="str">
        <f>IF(介入前後計算[[#This Row],[年月日]]="","",IF(グラフ用①[[#This Row],[年月日]]&gt;介入日[年月日合成],グラフ用①[年月日],""))</f>
        <v/>
      </c>
    </row>
    <row r="101" spans="2:70" x14ac:dyDescent="0.45">
      <c r="B101" s="1">
        <v>91</v>
      </c>
      <c r="C101" s="1" t="str">
        <f>IF(OR(入力1[[#This Row],[元号]]="",入力1[[#This Row],[和暦年]]=""),"",入力1[[#This Row],[元号]]&amp;入力1[[#This Row],[和暦年]]&amp;"年")</f>
        <v/>
      </c>
      <c r="D101" s="1" t="str">
        <f>IF(暦調整[[#This Row],[元号和暦年]]&lt;&gt;"","",IF(入力1[[#This Row],[（西暦年）]]&lt;&gt;"",入力1[[#This Row],[（西暦年）]]&amp;"年",""))</f>
        <v/>
      </c>
      <c r="E101" s="1" t="str">
        <f>IF(AND(暦調整[[#This Row],[元号和暦年]]="",暦調整[[#This Row],[西暦年（再掲）]]=""),"",IF(暦調整[[#This Row],[元号和暦年]]&lt;&gt;"",暦調整[元号和暦年],暦調整[西暦年（再掲）]))</f>
        <v/>
      </c>
      <c r="F101" s="3" t="str">
        <f>IF(暦調整[[#This Row],[年]]="","",DATEVALUE(暦調整[[#This Row],[年]]&amp;IF(入力1[[#This Row],[月]]="","1月",入力1[[#This Row],[月]]&amp;"月")&amp;IF(入力1[[#This Row],[日]]="","1日",入力1[[#This Row],[日]]&amp;"日")))</f>
        <v/>
      </c>
      <c r="G101" s="27" t="str">
        <f>IF(入力1[[#This Row],[eGFR]]="","",入力1[eGFR])</f>
        <v/>
      </c>
      <c r="H101" s="27" t="str">
        <f>IF(入力1[[#This Row],[尿蛋白定性]]="","",入力1[尿蛋白定性])</f>
        <v/>
      </c>
      <c r="K101" s="1">
        <v>91</v>
      </c>
      <c r="L101" s="3" t="str">
        <f>IFERROR(SMALL(暦調整[年月日合成],上詰昇順①[[#This Row],[番号]]),"")</f>
        <v/>
      </c>
      <c r="M101" s="1" t="str">
        <f>IFERROR(VLOOKUP(上詰昇順①[[#This Row],[年月日]],暦調整[[年月日合成]:[尿定性（再掲）]],2,FALSE),"")</f>
        <v/>
      </c>
      <c r="N101" s="1" t="str">
        <f>IFERROR(VLOOKUP(上詰昇順①[[#This Row],[年月日]],暦調整[[年月日合成]:[尿定性（再掲）]],3,FALSE),"")</f>
        <v/>
      </c>
      <c r="Q101" s="1">
        <v>91</v>
      </c>
      <c r="R101" s="28" t="str">
        <f>IF(COUNTBLANK(暦調整[[#This Row],[eGFR（再掲）]:[尿定性（再掲）]])=0,暦調整[[#This Row],[年月日合成]],"")</f>
        <v/>
      </c>
      <c r="S101" s="28" t="str">
        <f>IFERROR(SMALL(上詰昇順②[判定可能年月日],上詰昇順②[[#This Row],[番号]]),"")</f>
        <v/>
      </c>
      <c r="T101" t="str">
        <f>IFERROR(VLOOKUP(上詰昇順②[[#This Row],[年月日]],暦調整[[年月日合成]:[尿定性（再掲）]],2,FALSE),"")</f>
        <v/>
      </c>
      <c r="U101" t="str">
        <f>IFERROR(VLOOKUP(上詰昇順②[[#This Row],[年月日]],暦調整[[年月日合成]:[尿定性（再掲）]],3,FALSE),"")</f>
        <v/>
      </c>
      <c r="X101" s="1">
        <v>91</v>
      </c>
      <c r="Y101" s="3" t="str">
        <f>上詰昇順①[年月日]</f>
        <v/>
      </c>
      <c r="Z101" s="1" t="str">
        <f>上詰昇順①[対応eGFR]</f>
        <v/>
      </c>
      <c r="AC101" s="1">
        <v>91</v>
      </c>
      <c r="AD101" s="3" t="str">
        <f>上詰昇順②[[#This Row],[年月日]]</f>
        <v/>
      </c>
      <c r="AE101" s="1" t="str">
        <f>IF(上詰昇順②[対応eGFR]&lt;30,4,"")</f>
        <v/>
      </c>
      <c r="AF101" s="1" t="str">
        <f>IF(上詰昇順②[対応尿定性]="-",1,IF(上詰昇順②[対応尿定性]="±",2,IF(上詰昇順②[対応尿定性]="","",3)))</f>
        <v/>
      </c>
      <c r="AG101" s="1" t="str">
        <f>IF(グラフ用②[[#This Row],[eGFR判定]]&lt;&gt;"",グラフ用②[[#This Row],[eGFR判定]],グラフ用②[[#This Row],[尿検査判定]])</f>
        <v/>
      </c>
      <c r="AH101" s="1" t="str">
        <f>IF(グラフ用②[[#This Row],[最終判定①]]="","",IF(グラフ用②[[#This Row],[最終判定①]]=1,"第1期(腎症前期)",IF(グラフ用②[[#This Row],[最終判定①]]=2,"第2期(早期腎症期)",IF(グラフ用②[[#This Row],[最終判定①]]=3,"第3期(顕性腎症期)","第4期(腎不全期)"))))</f>
        <v/>
      </c>
      <c r="AX101">
        <v>91</v>
      </c>
      <c r="AY101" s="39" t="str">
        <f ca="1">IF(グラフ用③[[#This Row],[番号]]=COUNT(グラフ用①[年月日])+1,介入日[最終＋3年],グラフ用①[[#This Row],[年月日]])</f>
        <v/>
      </c>
      <c r="AZ101" t="str">
        <f ca="1">IF(グラフ用③[[#This Row],[年月日]]=介入日[最終＋3年],NA(),IF(グラフ用①[[#This Row],[年月日]]="","",IF(グラフ用①[[#This Row],[年月日]]&lt;=介入日[年月日合成],グラフ用①[[#This Row],[eGFR]],NA())))</f>
        <v/>
      </c>
      <c r="BA101" t="str">
        <f ca="1">IF(グラフ用③[[#This Row],[年月日]]=介入日[最終＋3年],NA(),IF(グラフ用①[[#This Row],[年月日]]="","",IF(グラフ用①[[#This Row],[年月日]]&gt;介入日[年月日合成],グラフ用①[[#This Row],[eGFR]],NA())))</f>
        <v/>
      </c>
      <c r="BB10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1">
        <v>91</v>
      </c>
      <c r="BJ101" s="39" t="str">
        <f>グラフ用①[[#This Row],[年月日]]</f>
        <v/>
      </c>
      <c r="BK101" t="str">
        <f>IF(介入前後計算[[#This Row],[年月日]]="","",IF(グラフ用①[[#This Row],[年月日]]&lt;=介入日[年月日合成],グラフ用①[[#This Row],[eGFR]],""))</f>
        <v/>
      </c>
      <c r="BL101" t="str">
        <f>IF(介入前後計算[[#This Row],[年月日]]="","",IF(グラフ用①[[#This Row],[年月日]]&gt;介入日[年月日合成],グラフ用①[[#This Row],[eGFR]],""))</f>
        <v/>
      </c>
      <c r="BM101" t="str">
        <f ca="1">IFERROR(介入前後計算[[#This Row],[年月日]]*前パラメーター[傾き]+前パラメーター[切片],"")</f>
        <v/>
      </c>
      <c r="BN101" t="str">
        <f ca="1">IFERROR(介入前後計算[[#This Row],[年月日]]*後パラメーター[傾き]+後パラメーター[切片],"")</f>
        <v/>
      </c>
      <c r="BO101" s="40" t="str">
        <f>IF(介入前後計算[[#This Row],[A_eGFR]]="","",-介入前後計算[[#This Row],[A_eGFR]]+介入前後計算[[#This Row],[A予測]])</f>
        <v/>
      </c>
      <c r="BP101" s="40" t="str">
        <f>IF(介入前後計算[[#This Row],[B_eGFR]]="","",-介入前後計算[[#This Row],[B_eGFR]]+介入前後計算[[#This Row],[B予測]])</f>
        <v/>
      </c>
      <c r="BQ101" s="39" t="str">
        <f>IF(介入前後計算[[#This Row],[年月日]]="","",IF(グラフ用①[[#This Row],[年月日]]&lt;=介入日[年月日合成],グラフ用①[年月日],""))</f>
        <v/>
      </c>
      <c r="BR101" s="39" t="str">
        <f>IF(介入前後計算[[#This Row],[年月日]]="","",IF(グラフ用①[[#This Row],[年月日]]&gt;介入日[年月日合成],グラフ用①[年月日],""))</f>
        <v/>
      </c>
    </row>
    <row r="102" spans="2:70" x14ac:dyDescent="0.45">
      <c r="B102" s="1">
        <v>92</v>
      </c>
      <c r="C102" s="1" t="str">
        <f>IF(OR(入力1[[#This Row],[元号]]="",入力1[[#This Row],[和暦年]]=""),"",入力1[[#This Row],[元号]]&amp;入力1[[#This Row],[和暦年]]&amp;"年")</f>
        <v/>
      </c>
      <c r="D102" s="1" t="str">
        <f>IF(暦調整[[#This Row],[元号和暦年]]&lt;&gt;"","",IF(入力1[[#This Row],[（西暦年）]]&lt;&gt;"",入力1[[#This Row],[（西暦年）]]&amp;"年",""))</f>
        <v/>
      </c>
      <c r="E102" s="1" t="str">
        <f>IF(AND(暦調整[[#This Row],[元号和暦年]]="",暦調整[[#This Row],[西暦年（再掲）]]=""),"",IF(暦調整[[#This Row],[元号和暦年]]&lt;&gt;"",暦調整[元号和暦年],暦調整[西暦年（再掲）]))</f>
        <v/>
      </c>
      <c r="F102" s="3" t="str">
        <f>IF(暦調整[[#This Row],[年]]="","",DATEVALUE(暦調整[[#This Row],[年]]&amp;IF(入力1[[#This Row],[月]]="","1月",入力1[[#This Row],[月]]&amp;"月")&amp;IF(入力1[[#This Row],[日]]="","1日",入力1[[#This Row],[日]]&amp;"日")))</f>
        <v/>
      </c>
      <c r="G102" s="27" t="str">
        <f>IF(入力1[[#This Row],[eGFR]]="","",入力1[eGFR])</f>
        <v/>
      </c>
      <c r="H102" s="27" t="str">
        <f>IF(入力1[[#This Row],[尿蛋白定性]]="","",入力1[尿蛋白定性])</f>
        <v/>
      </c>
      <c r="K102" s="1">
        <v>92</v>
      </c>
      <c r="L102" s="3" t="str">
        <f>IFERROR(SMALL(暦調整[年月日合成],上詰昇順①[[#This Row],[番号]]),"")</f>
        <v/>
      </c>
      <c r="M102" s="1" t="str">
        <f>IFERROR(VLOOKUP(上詰昇順①[[#This Row],[年月日]],暦調整[[年月日合成]:[尿定性（再掲）]],2,FALSE),"")</f>
        <v/>
      </c>
      <c r="N102" s="1" t="str">
        <f>IFERROR(VLOOKUP(上詰昇順①[[#This Row],[年月日]],暦調整[[年月日合成]:[尿定性（再掲）]],3,FALSE),"")</f>
        <v/>
      </c>
      <c r="Q102" s="1">
        <v>92</v>
      </c>
      <c r="R102" s="28" t="str">
        <f>IF(COUNTBLANK(暦調整[[#This Row],[eGFR（再掲）]:[尿定性（再掲）]])=0,暦調整[[#This Row],[年月日合成]],"")</f>
        <v/>
      </c>
      <c r="S102" s="28" t="str">
        <f>IFERROR(SMALL(上詰昇順②[判定可能年月日],上詰昇順②[[#This Row],[番号]]),"")</f>
        <v/>
      </c>
      <c r="T102" t="str">
        <f>IFERROR(VLOOKUP(上詰昇順②[[#This Row],[年月日]],暦調整[[年月日合成]:[尿定性（再掲）]],2,FALSE),"")</f>
        <v/>
      </c>
      <c r="U102" t="str">
        <f>IFERROR(VLOOKUP(上詰昇順②[[#This Row],[年月日]],暦調整[[年月日合成]:[尿定性（再掲）]],3,FALSE),"")</f>
        <v/>
      </c>
      <c r="X102" s="1">
        <v>92</v>
      </c>
      <c r="Y102" s="3" t="str">
        <f>上詰昇順①[年月日]</f>
        <v/>
      </c>
      <c r="Z102" s="1" t="str">
        <f>上詰昇順①[対応eGFR]</f>
        <v/>
      </c>
      <c r="AC102" s="1">
        <v>92</v>
      </c>
      <c r="AD102" s="3" t="str">
        <f>上詰昇順②[[#This Row],[年月日]]</f>
        <v/>
      </c>
      <c r="AE102" s="1" t="str">
        <f>IF(上詰昇順②[対応eGFR]&lt;30,4,"")</f>
        <v/>
      </c>
      <c r="AF102" s="1" t="str">
        <f>IF(上詰昇順②[対応尿定性]="-",1,IF(上詰昇順②[対応尿定性]="±",2,IF(上詰昇順②[対応尿定性]="","",3)))</f>
        <v/>
      </c>
      <c r="AG102" s="1" t="str">
        <f>IF(グラフ用②[[#This Row],[eGFR判定]]&lt;&gt;"",グラフ用②[[#This Row],[eGFR判定]],グラフ用②[[#This Row],[尿検査判定]])</f>
        <v/>
      </c>
      <c r="AH102" s="1" t="str">
        <f>IF(グラフ用②[[#This Row],[最終判定①]]="","",IF(グラフ用②[[#This Row],[最終判定①]]=1,"第1期(腎症前期)",IF(グラフ用②[[#This Row],[最終判定①]]=2,"第2期(早期腎症期)",IF(グラフ用②[[#This Row],[最終判定①]]=3,"第3期(顕性腎症期)","第4期(腎不全期)"))))</f>
        <v/>
      </c>
      <c r="AX102">
        <v>92</v>
      </c>
      <c r="AY102" s="39" t="str">
        <f ca="1">IF(グラフ用③[[#This Row],[番号]]=COUNT(グラフ用①[年月日])+1,介入日[最終＋3年],グラフ用①[[#This Row],[年月日]])</f>
        <v/>
      </c>
      <c r="AZ102" t="str">
        <f ca="1">IF(グラフ用③[[#This Row],[年月日]]=介入日[最終＋3年],NA(),IF(グラフ用①[[#This Row],[年月日]]="","",IF(グラフ用①[[#This Row],[年月日]]&lt;=介入日[年月日合成],グラフ用①[[#This Row],[eGFR]],NA())))</f>
        <v/>
      </c>
      <c r="BA102" t="str">
        <f ca="1">IF(グラフ用③[[#This Row],[年月日]]=介入日[最終＋3年],NA(),IF(グラフ用①[[#This Row],[年月日]]="","",IF(グラフ用①[[#This Row],[年月日]]&gt;介入日[年月日合成],グラフ用①[[#This Row],[eGFR]],NA())))</f>
        <v/>
      </c>
      <c r="BB10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2">
        <v>92</v>
      </c>
      <c r="BJ102" s="39" t="str">
        <f>グラフ用①[[#This Row],[年月日]]</f>
        <v/>
      </c>
      <c r="BK102" t="str">
        <f>IF(介入前後計算[[#This Row],[年月日]]="","",IF(グラフ用①[[#This Row],[年月日]]&lt;=介入日[年月日合成],グラフ用①[[#This Row],[eGFR]],""))</f>
        <v/>
      </c>
      <c r="BL102" t="str">
        <f>IF(介入前後計算[[#This Row],[年月日]]="","",IF(グラフ用①[[#This Row],[年月日]]&gt;介入日[年月日合成],グラフ用①[[#This Row],[eGFR]],""))</f>
        <v/>
      </c>
      <c r="BM102" t="str">
        <f ca="1">IFERROR(介入前後計算[[#This Row],[年月日]]*前パラメーター[傾き]+前パラメーター[切片],"")</f>
        <v/>
      </c>
      <c r="BN102" t="str">
        <f ca="1">IFERROR(介入前後計算[[#This Row],[年月日]]*後パラメーター[傾き]+後パラメーター[切片],"")</f>
        <v/>
      </c>
      <c r="BO102" s="40" t="str">
        <f>IF(介入前後計算[[#This Row],[A_eGFR]]="","",-介入前後計算[[#This Row],[A_eGFR]]+介入前後計算[[#This Row],[A予測]])</f>
        <v/>
      </c>
      <c r="BP102" s="40" t="str">
        <f>IF(介入前後計算[[#This Row],[B_eGFR]]="","",-介入前後計算[[#This Row],[B_eGFR]]+介入前後計算[[#This Row],[B予測]])</f>
        <v/>
      </c>
      <c r="BQ102" s="39" t="str">
        <f>IF(介入前後計算[[#This Row],[年月日]]="","",IF(グラフ用①[[#This Row],[年月日]]&lt;=介入日[年月日合成],グラフ用①[年月日],""))</f>
        <v/>
      </c>
      <c r="BR102" s="39" t="str">
        <f>IF(介入前後計算[[#This Row],[年月日]]="","",IF(グラフ用①[[#This Row],[年月日]]&gt;介入日[年月日合成],グラフ用①[年月日],""))</f>
        <v/>
      </c>
    </row>
    <row r="103" spans="2:70" x14ac:dyDescent="0.45">
      <c r="B103" s="1">
        <v>93</v>
      </c>
      <c r="C103" s="1" t="str">
        <f>IF(OR(入力1[[#This Row],[元号]]="",入力1[[#This Row],[和暦年]]=""),"",入力1[[#This Row],[元号]]&amp;入力1[[#This Row],[和暦年]]&amp;"年")</f>
        <v/>
      </c>
      <c r="D103" s="1" t="str">
        <f>IF(暦調整[[#This Row],[元号和暦年]]&lt;&gt;"","",IF(入力1[[#This Row],[（西暦年）]]&lt;&gt;"",入力1[[#This Row],[（西暦年）]]&amp;"年",""))</f>
        <v/>
      </c>
      <c r="E103" s="1" t="str">
        <f>IF(AND(暦調整[[#This Row],[元号和暦年]]="",暦調整[[#This Row],[西暦年（再掲）]]=""),"",IF(暦調整[[#This Row],[元号和暦年]]&lt;&gt;"",暦調整[元号和暦年],暦調整[西暦年（再掲）]))</f>
        <v/>
      </c>
      <c r="F103" s="3" t="str">
        <f>IF(暦調整[[#This Row],[年]]="","",DATEVALUE(暦調整[[#This Row],[年]]&amp;IF(入力1[[#This Row],[月]]="","1月",入力1[[#This Row],[月]]&amp;"月")&amp;IF(入力1[[#This Row],[日]]="","1日",入力1[[#This Row],[日]]&amp;"日")))</f>
        <v/>
      </c>
      <c r="G103" s="27" t="str">
        <f>IF(入力1[[#This Row],[eGFR]]="","",入力1[eGFR])</f>
        <v/>
      </c>
      <c r="H103" s="27" t="str">
        <f>IF(入力1[[#This Row],[尿蛋白定性]]="","",入力1[尿蛋白定性])</f>
        <v/>
      </c>
      <c r="K103" s="1">
        <v>93</v>
      </c>
      <c r="L103" s="3" t="str">
        <f>IFERROR(SMALL(暦調整[年月日合成],上詰昇順①[[#This Row],[番号]]),"")</f>
        <v/>
      </c>
      <c r="M103" s="1" t="str">
        <f>IFERROR(VLOOKUP(上詰昇順①[[#This Row],[年月日]],暦調整[[年月日合成]:[尿定性（再掲）]],2,FALSE),"")</f>
        <v/>
      </c>
      <c r="N103" s="1" t="str">
        <f>IFERROR(VLOOKUP(上詰昇順①[[#This Row],[年月日]],暦調整[[年月日合成]:[尿定性（再掲）]],3,FALSE),"")</f>
        <v/>
      </c>
      <c r="Q103" s="1">
        <v>93</v>
      </c>
      <c r="R103" s="28" t="str">
        <f>IF(COUNTBLANK(暦調整[[#This Row],[eGFR（再掲）]:[尿定性（再掲）]])=0,暦調整[[#This Row],[年月日合成]],"")</f>
        <v/>
      </c>
      <c r="S103" s="28" t="str">
        <f>IFERROR(SMALL(上詰昇順②[判定可能年月日],上詰昇順②[[#This Row],[番号]]),"")</f>
        <v/>
      </c>
      <c r="T103" t="str">
        <f>IFERROR(VLOOKUP(上詰昇順②[[#This Row],[年月日]],暦調整[[年月日合成]:[尿定性（再掲）]],2,FALSE),"")</f>
        <v/>
      </c>
      <c r="U103" t="str">
        <f>IFERROR(VLOOKUP(上詰昇順②[[#This Row],[年月日]],暦調整[[年月日合成]:[尿定性（再掲）]],3,FALSE),"")</f>
        <v/>
      </c>
      <c r="X103" s="1">
        <v>93</v>
      </c>
      <c r="Y103" s="3" t="str">
        <f>上詰昇順①[年月日]</f>
        <v/>
      </c>
      <c r="Z103" s="1" t="str">
        <f>上詰昇順①[対応eGFR]</f>
        <v/>
      </c>
      <c r="AC103" s="1">
        <v>93</v>
      </c>
      <c r="AD103" s="3" t="str">
        <f>上詰昇順②[[#This Row],[年月日]]</f>
        <v/>
      </c>
      <c r="AE103" s="1" t="str">
        <f>IF(上詰昇順②[対応eGFR]&lt;30,4,"")</f>
        <v/>
      </c>
      <c r="AF103" s="1" t="str">
        <f>IF(上詰昇順②[対応尿定性]="-",1,IF(上詰昇順②[対応尿定性]="±",2,IF(上詰昇順②[対応尿定性]="","",3)))</f>
        <v/>
      </c>
      <c r="AG103" s="1" t="str">
        <f>IF(グラフ用②[[#This Row],[eGFR判定]]&lt;&gt;"",グラフ用②[[#This Row],[eGFR判定]],グラフ用②[[#This Row],[尿検査判定]])</f>
        <v/>
      </c>
      <c r="AH103" s="1" t="str">
        <f>IF(グラフ用②[[#This Row],[最終判定①]]="","",IF(グラフ用②[[#This Row],[最終判定①]]=1,"第1期(腎症前期)",IF(グラフ用②[[#This Row],[最終判定①]]=2,"第2期(早期腎症期)",IF(グラフ用②[[#This Row],[最終判定①]]=3,"第3期(顕性腎症期)","第4期(腎不全期)"))))</f>
        <v/>
      </c>
      <c r="AX103">
        <v>93</v>
      </c>
      <c r="AY103" s="39" t="str">
        <f ca="1">IF(グラフ用③[[#This Row],[番号]]=COUNT(グラフ用①[年月日])+1,介入日[最終＋3年],グラフ用①[[#This Row],[年月日]])</f>
        <v/>
      </c>
      <c r="AZ103" t="str">
        <f ca="1">IF(グラフ用③[[#This Row],[年月日]]=介入日[最終＋3年],NA(),IF(グラフ用①[[#This Row],[年月日]]="","",IF(グラフ用①[[#This Row],[年月日]]&lt;=介入日[年月日合成],グラフ用①[[#This Row],[eGFR]],NA())))</f>
        <v/>
      </c>
      <c r="BA103" t="str">
        <f ca="1">IF(グラフ用③[[#This Row],[年月日]]=介入日[最終＋3年],NA(),IF(グラフ用①[[#This Row],[年月日]]="","",IF(グラフ用①[[#This Row],[年月日]]&gt;介入日[年月日合成],グラフ用①[[#This Row],[eGFR]],NA())))</f>
        <v/>
      </c>
      <c r="BB10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3">
        <v>93</v>
      </c>
      <c r="BJ103" s="39" t="str">
        <f>グラフ用①[[#This Row],[年月日]]</f>
        <v/>
      </c>
      <c r="BK103" t="str">
        <f>IF(介入前後計算[[#This Row],[年月日]]="","",IF(グラフ用①[[#This Row],[年月日]]&lt;=介入日[年月日合成],グラフ用①[[#This Row],[eGFR]],""))</f>
        <v/>
      </c>
      <c r="BL103" t="str">
        <f>IF(介入前後計算[[#This Row],[年月日]]="","",IF(グラフ用①[[#This Row],[年月日]]&gt;介入日[年月日合成],グラフ用①[[#This Row],[eGFR]],""))</f>
        <v/>
      </c>
      <c r="BM103" t="str">
        <f ca="1">IFERROR(介入前後計算[[#This Row],[年月日]]*前パラメーター[傾き]+前パラメーター[切片],"")</f>
        <v/>
      </c>
      <c r="BN103" t="str">
        <f ca="1">IFERROR(介入前後計算[[#This Row],[年月日]]*後パラメーター[傾き]+後パラメーター[切片],"")</f>
        <v/>
      </c>
      <c r="BO103" s="40" t="str">
        <f>IF(介入前後計算[[#This Row],[A_eGFR]]="","",-介入前後計算[[#This Row],[A_eGFR]]+介入前後計算[[#This Row],[A予測]])</f>
        <v/>
      </c>
      <c r="BP103" s="40" t="str">
        <f>IF(介入前後計算[[#This Row],[B_eGFR]]="","",-介入前後計算[[#This Row],[B_eGFR]]+介入前後計算[[#This Row],[B予測]])</f>
        <v/>
      </c>
      <c r="BQ103" s="39" t="str">
        <f>IF(介入前後計算[[#This Row],[年月日]]="","",IF(グラフ用①[[#This Row],[年月日]]&lt;=介入日[年月日合成],グラフ用①[年月日],""))</f>
        <v/>
      </c>
      <c r="BR103" s="39" t="str">
        <f>IF(介入前後計算[[#This Row],[年月日]]="","",IF(グラフ用①[[#This Row],[年月日]]&gt;介入日[年月日合成],グラフ用①[年月日],""))</f>
        <v/>
      </c>
    </row>
    <row r="104" spans="2:70" x14ac:dyDescent="0.45">
      <c r="B104" s="1">
        <v>94</v>
      </c>
      <c r="C104" s="1" t="str">
        <f>IF(OR(入力1[[#This Row],[元号]]="",入力1[[#This Row],[和暦年]]=""),"",入力1[[#This Row],[元号]]&amp;入力1[[#This Row],[和暦年]]&amp;"年")</f>
        <v/>
      </c>
      <c r="D104" s="1" t="str">
        <f>IF(暦調整[[#This Row],[元号和暦年]]&lt;&gt;"","",IF(入力1[[#This Row],[（西暦年）]]&lt;&gt;"",入力1[[#This Row],[（西暦年）]]&amp;"年",""))</f>
        <v/>
      </c>
      <c r="E104" s="1" t="str">
        <f>IF(AND(暦調整[[#This Row],[元号和暦年]]="",暦調整[[#This Row],[西暦年（再掲）]]=""),"",IF(暦調整[[#This Row],[元号和暦年]]&lt;&gt;"",暦調整[元号和暦年],暦調整[西暦年（再掲）]))</f>
        <v/>
      </c>
      <c r="F104" s="3" t="str">
        <f>IF(暦調整[[#This Row],[年]]="","",DATEVALUE(暦調整[[#This Row],[年]]&amp;IF(入力1[[#This Row],[月]]="","1月",入力1[[#This Row],[月]]&amp;"月")&amp;IF(入力1[[#This Row],[日]]="","1日",入力1[[#This Row],[日]]&amp;"日")))</f>
        <v/>
      </c>
      <c r="G104" s="27" t="str">
        <f>IF(入力1[[#This Row],[eGFR]]="","",入力1[eGFR])</f>
        <v/>
      </c>
      <c r="H104" s="27" t="str">
        <f>IF(入力1[[#This Row],[尿蛋白定性]]="","",入力1[尿蛋白定性])</f>
        <v/>
      </c>
      <c r="K104" s="1">
        <v>94</v>
      </c>
      <c r="L104" s="3" t="str">
        <f>IFERROR(SMALL(暦調整[年月日合成],上詰昇順①[[#This Row],[番号]]),"")</f>
        <v/>
      </c>
      <c r="M104" s="1" t="str">
        <f>IFERROR(VLOOKUP(上詰昇順①[[#This Row],[年月日]],暦調整[[年月日合成]:[尿定性（再掲）]],2,FALSE),"")</f>
        <v/>
      </c>
      <c r="N104" s="1" t="str">
        <f>IFERROR(VLOOKUP(上詰昇順①[[#This Row],[年月日]],暦調整[[年月日合成]:[尿定性（再掲）]],3,FALSE),"")</f>
        <v/>
      </c>
      <c r="Q104" s="1">
        <v>94</v>
      </c>
      <c r="R104" s="28" t="str">
        <f>IF(COUNTBLANK(暦調整[[#This Row],[eGFR（再掲）]:[尿定性（再掲）]])=0,暦調整[[#This Row],[年月日合成]],"")</f>
        <v/>
      </c>
      <c r="S104" s="28" t="str">
        <f>IFERROR(SMALL(上詰昇順②[判定可能年月日],上詰昇順②[[#This Row],[番号]]),"")</f>
        <v/>
      </c>
      <c r="T104" t="str">
        <f>IFERROR(VLOOKUP(上詰昇順②[[#This Row],[年月日]],暦調整[[年月日合成]:[尿定性（再掲）]],2,FALSE),"")</f>
        <v/>
      </c>
      <c r="U104" t="str">
        <f>IFERROR(VLOOKUP(上詰昇順②[[#This Row],[年月日]],暦調整[[年月日合成]:[尿定性（再掲）]],3,FALSE),"")</f>
        <v/>
      </c>
      <c r="X104" s="1">
        <v>94</v>
      </c>
      <c r="Y104" s="3" t="str">
        <f>上詰昇順①[年月日]</f>
        <v/>
      </c>
      <c r="Z104" s="1" t="str">
        <f>上詰昇順①[対応eGFR]</f>
        <v/>
      </c>
      <c r="AC104" s="1">
        <v>94</v>
      </c>
      <c r="AD104" s="3" t="str">
        <f>上詰昇順②[[#This Row],[年月日]]</f>
        <v/>
      </c>
      <c r="AE104" s="1" t="str">
        <f>IF(上詰昇順②[対応eGFR]&lt;30,4,"")</f>
        <v/>
      </c>
      <c r="AF104" s="1" t="str">
        <f>IF(上詰昇順②[対応尿定性]="-",1,IF(上詰昇順②[対応尿定性]="±",2,IF(上詰昇順②[対応尿定性]="","",3)))</f>
        <v/>
      </c>
      <c r="AG104" s="1" t="str">
        <f>IF(グラフ用②[[#This Row],[eGFR判定]]&lt;&gt;"",グラフ用②[[#This Row],[eGFR判定]],グラフ用②[[#This Row],[尿検査判定]])</f>
        <v/>
      </c>
      <c r="AH104" s="1" t="str">
        <f>IF(グラフ用②[[#This Row],[最終判定①]]="","",IF(グラフ用②[[#This Row],[最終判定①]]=1,"第1期(腎症前期)",IF(グラフ用②[[#This Row],[最終判定①]]=2,"第2期(早期腎症期)",IF(グラフ用②[[#This Row],[最終判定①]]=3,"第3期(顕性腎症期)","第4期(腎不全期)"))))</f>
        <v/>
      </c>
      <c r="AX104">
        <v>94</v>
      </c>
      <c r="AY104" s="39" t="str">
        <f ca="1">IF(グラフ用③[[#This Row],[番号]]=COUNT(グラフ用①[年月日])+1,介入日[最終＋3年],グラフ用①[[#This Row],[年月日]])</f>
        <v/>
      </c>
      <c r="AZ104" t="str">
        <f ca="1">IF(グラフ用③[[#This Row],[年月日]]=介入日[最終＋3年],NA(),IF(グラフ用①[[#This Row],[年月日]]="","",IF(グラフ用①[[#This Row],[年月日]]&lt;=介入日[年月日合成],グラフ用①[[#This Row],[eGFR]],NA())))</f>
        <v/>
      </c>
      <c r="BA104" t="str">
        <f ca="1">IF(グラフ用③[[#This Row],[年月日]]=介入日[最終＋3年],NA(),IF(グラフ用①[[#This Row],[年月日]]="","",IF(グラフ用①[[#This Row],[年月日]]&gt;介入日[年月日合成],グラフ用①[[#This Row],[eGFR]],NA())))</f>
        <v/>
      </c>
      <c r="BB10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4">
        <v>94</v>
      </c>
      <c r="BJ104" s="39" t="str">
        <f>グラフ用①[[#This Row],[年月日]]</f>
        <v/>
      </c>
      <c r="BK104" t="str">
        <f>IF(介入前後計算[[#This Row],[年月日]]="","",IF(グラフ用①[[#This Row],[年月日]]&lt;=介入日[年月日合成],グラフ用①[[#This Row],[eGFR]],""))</f>
        <v/>
      </c>
      <c r="BL104" t="str">
        <f>IF(介入前後計算[[#This Row],[年月日]]="","",IF(グラフ用①[[#This Row],[年月日]]&gt;介入日[年月日合成],グラフ用①[[#This Row],[eGFR]],""))</f>
        <v/>
      </c>
      <c r="BM104" t="str">
        <f ca="1">IFERROR(介入前後計算[[#This Row],[年月日]]*前パラメーター[傾き]+前パラメーター[切片],"")</f>
        <v/>
      </c>
      <c r="BN104" t="str">
        <f ca="1">IFERROR(介入前後計算[[#This Row],[年月日]]*後パラメーター[傾き]+後パラメーター[切片],"")</f>
        <v/>
      </c>
      <c r="BO104" s="40" t="str">
        <f>IF(介入前後計算[[#This Row],[A_eGFR]]="","",-介入前後計算[[#This Row],[A_eGFR]]+介入前後計算[[#This Row],[A予測]])</f>
        <v/>
      </c>
      <c r="BP104" s="40" t="str">
        <f>IF(介入前後計算[[#This Row],[B_eGFR]]="","",-介入前後計算[[#This Row],[B_eGFR]]+介入前後計算[[#This Row],[B予測]])</f>
        <v/>
      </c>
      <c r="BQ104" s="39" t="str">
        <f>IF(介入前後計算[[#This Row],[年月日]]="","",IF(グラフ用①[[#This Row],[年月日]]&lt;=介入日[年月日合成],グラフ用①[年月日],""))</f>
        <v/>
      </c>
      <c r="BR104" s="39" t="str">
        <f>IF(介入前後計算[[#This Row],[年月日]]="","",IF(グラフ用①[[#This Row],[年月日]]&gt;介入日[年月日合成],グラフ用①[年月日],""))</f>
        <v/>
      </c>
    </row>
    <row r="105" spans="2:70" x14ac:dyDescent="0.45">
      <c r="B105" s="1">
        <v>95</v>
      </c>
      <c r="C105" s="1" t="str">
        <f>IF(OR(入力1[[#This Row],[元号]]="",入力1[[#This Row],[和暦年]]=""),"",入力1[[#This Row],[元号]]&amp;入力1[[#This Row],[和暦年]]&amp;"年")</f>
        <v/>
      </c>
      <c r="D105" s="1" t="str">
        <f>IF(暦調整[[#This Row],[元号和暦年]]&lt;&gt;"","",IF(入力1[[#This Row],[（西暦年）]]&lt;&gt;"",入力1[[#This Row],[（西暦年）]]&amp;"年",""))</f>
        <v/>
      </c>
      <c r="E105" s="1" t="str">
        <f>IF(AND(暦調整[[#This Row],[元号和暦年]]="",暦調整[[#This Row],[西暦年（再掲）]]=""),"",IF(暦調整[[#This Row],[元号和暦年]]&lt;&gt;"",暦調整[元号和暦年],暦調整[西暦年（再掲）]))</f>
        <v/>
      </c>
      <c r="F105" s="3" t="str">
        <f>IF(暦調整[[#This Row],[年]]="","",DATEVALUE(暦調整[[#This Row],[年]]&amp;IF(入力1[[#This Row],[月]]="","1月",入力1[[#This Row],[月]]&amp;"月")&amp;IF(入力1[[#This Row],[日]]="","1日",入力1[[#This Row],[日]]&amp;"日")))</f>
        <v/>
      </c>
      <c r="G105" s="27" t="str">
        <f>IF(入力1[[#This Row],[eGFR]]="","",入力1[eGFR])</f>
        <v/>
      </c>
      <c r="H105" s="27" t="str">
        <f>IF(入力1[[#This Row],[尿蛋白定性]]="","",入力1[尿蛋白定性])</f>
        <v/>
      </c>
      <c r="K105" s="1">
        <v>95</v>
      </c>
      <c r="L105" s="3" t="str">
        <f>IFERROR(SMALL(暦調整[年月日合成],上詰昇順①[[#This Row],[番号]]),"")</f>
        <v/>
      </c>
      <c r="M105" s="1" t="str">
        <f>IFERROR(VLOOKUP(上詰昇順①[[#This Row],[年月日]],暦調整[[年月日合成]:[尿定性（再掲）]],2,FALSE),"")</f>
        <v/>
      </c>
      <c r="N105" s="1" t="str">
        <f>IFERROR(VLOOKUP(上詰昇順①[[#This Row],[年月日]],暦調整[[年月日合成]:[尿定性（再掲）]],3,FALSE),"")</f>
        <v/>
      </c>
      <c r="Q105" s="1">
        <v>95</v>
      </c>
      <c r="R105" s="28" t="str">
        <f>IF(COUNTBLANK(暦調整[[#This Row],[eGFR（再掲）]:[尿定性（再掲）]])=0,暦調整[[#This Row],[年月日合成]],"")</f>
        <v/>
      </c>
      <c r="S105" s="28" t="str">
        <f>IFERROR(SMALL(上詰昇順②[判定可能年月日],上詰昇順②[[#This Row],[番号]]),"")</f>
        <v/>
      </c>
      <c r="T105" t="str">
        <f>IFERROR(VLOOKUP(上詰昇順②[[#This Row],[年月日]],暦調整[[年月日合成]:[尿定性（再掲）]],2,FALSE),"")</f>
        <v/>
      </c>
      <c r="U105" t="str">
        <f>IFERROR(VLOOKUP(上詰昇順②[[#This Row],[年月日]],暦調整[[年月日合成]:[尿定性（再掲）]],3,FALSE),"")</f>
        <v/>
      </c>
      <c r="X105" s="1">
        <v>95</v>
      </c>
      <c r="Y105" s="3" t="str">
        <f>上詰昇順①[年月日]</f>
        <v/>
      </c>
      <c r="Z105" s="1" t="str">
        <f>上詰昇順①[対応eGFR]</f>
        <v/>
      </c>
      <c r="AC105" s="1">
        <v>95</v>
      </c>
      <c r="AD105" s="3" t="str">
        <f>上詰昇順②[[#This Row],[年月日]]</f>
        <v/>
      </c>
      <c r="AE105" s="1" t="str">
        <f>IF(上詰昇順②[対応eGFR]&lt;30,4,"")</f>
        <v/>
      </c>
      <c r="AF105" s="1" t="str">
        <f>IF(上詰昇順②[対応尿定性]="-",1,IF(上詰昇順②[対応尿定性]="±",2,IF(上詰昇順②[対応尿定性]="","",3)))</f>
        <v/>
      </c>
      <c r="AG105" s="1" t="str">
        <f>IF(グラフ用②[[#This Row],[eGFR判定]]&lt;&gt;"",グラフ用②[[#This Row],[eGFR判定]],グラフ用②[[#This Row],[尿検査判定]])</f>
        <v/>
      </c>
      <c r="AH105" s="1" t="str">
        <f>IF(グラフ用②[[#This Row],[最終判定①]]="","",IF(グラフ用②[[#This Row],[最終判定①]]=1,"第1期(腎症前期)",IF(グラフ用②[[#This Row],[最終判定①]]=2,"第2期(早期腎症期)",IF(グラフ用②[[#This Row],[最終判定①]]=3,"第3期(顕性腎症期)","第4期(腎不全期)"))))</f>
        <v/>
      </c>
      <c r="AX105">
        <v>95</v>
      </c>
      <c r="AY105" s="39" t="str">
        <f ca="1">IF(グラフ用③[[#This Row],[番号]]=COUNT(グラフ用①[年月日])+1,介入日[最終＋3年],グラフ用①[[#This Row],[年月日]])</f>
        <v/>
      </c>
      <c r="AZ105" t="str">
        <f ca="1">IF(グラフ用③[[#This Row],[年月日]]=介入日[最終＋3年],NA(),IF(グラフ用①[[#This Row],[年月日]]="","",IF(グラフ用①[[#This Row],[年月日]]&lt;=介入日[年月日合成],グラフ用①[[#This Row],[eGFR]],NA())))</f>
        <v/>
      </c>
      <c r="BA105" t="str">
        <f ca="1">IF(グラフ用③[[#This Row],[年月日]]=介入日[最終＋3年],NA(),IF(グラフ用①[[#This Row],[年月日]]="","",IF(グラフ用①[[#This Row],[年月日]]&gt;介入日[年月日合成],グラフ用①[[#This Row],[eGFR]],NA())))</f>
        <v/>
      </c>
      <c r="BB10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5">
        <v>95</v>
      </c>
      <c r="BJ105" s="39" t="str">
        <f>グラフ用①[[#This Row],[年月日]]</f>
        <v/>
      </c>
      <c r="BK105" t="str">
        <f>IF(介入前後計算[[#This Row],[年月日]]="","",IF(グラフ用①[[#This Row],[年月日]]&lt;=介入日[年月日合成],グラフ用①[[#This Row],[eGFR]],""))</f>
        <v/>
      </c>
      <c r="BL105" t="str">
        <f>IF(介入前後計算[[#This Row],[年月日]]="","",IF(グラフ用①[[#This Row],[年月日]]&gt;介入日[年月日合成],グラフ用①[[#This Row],[eGFR]],""))</f>
        <v/>
      </c>
      <c r="BM105" t="str">
        <f ca="1">IFERROR(介入前後計算[[#This Row],[年月日]]*前パラメーター[傾き]+前パラメーター[切片],"")</f>
        <v/>
      </c>
      <c r="BN105" t="str">
        <f ca="1">IFERROR(介入前後計算[[#This Row],[年月日]]*後パラメーター[傾き]+後パラメーター[切片],"")</f>
        <v/>
      </c>
      <c r="BO105" s="40" t="str">
        <f>IF(介入前後計算[[#This Row],[A_eGFR]]="","",-介入前後計算[[#This Row],[A_eGFR]]+介入前後計算[[#This Row],[A予測]])</f>
        <v/>
      </c>
      <c r="BP105" s="40" t="str">
        <f>IF(介入前後計算[[#This Row],[B_eGFR]]="","",-介入前後計算[[#This Row],[B_eGFR]]+介入前後計算[[#This Row],[B予測]])</f>
        <v/>
      </c>
      <c r="BQ105" s="39" t="str">
        <f>IF(介入前後計算[[#This Row],[年月日]]="","",IF(グラフ用①[[#This Row],[年月日]]&lt;=介入日[年月日合成],グラフ用①[年月日],""))</f>
        <v/>
      </c>
      <c r="BR105" s="39" t="str">
        <f>IF(介入前後計算[[#This Row],[年月日]]="","",IF(グラフ用①[[#This Row],[年月日]]&gt;介入日[年月日合成],グラフ用①[年月日],""))</f>
        <v/>
      </c>
    </row>
    <row r="106" spans="2:70" x14ac:dyDescent="0.45">
      <c r="B106" s="1">
        <v>96</v>
      </c>
      <c r="C106" s="1" t="str">
        <f>IF(OR(入力1[[#This Row],[元号]]="",入力1[[#This Row],[和暦年]]=""),"",入力1[[#This Row],[元号]]&amp;入力1[[#This Row],[和暦年]]&amp;"年")</f>
        <v/>
      </c>
      <c r="D106" s="1" t="str">
        <f>IF(暦調整[[#This Row],[元号和暦年]]&lt;&gt;"","",IF(入力1[[#This Row],[（西暦年）]]&lt;&gt;"",入力1[[#This Row],[（西暦年）]]&amp;"年",""))</f>
        <v/>
      </c>
      <c r="E106" s="1" t="str">
        <f>IF(AND(暦調整[[#This Row],[元号和暦年]]="",暦調整[[#This Row],[西暦年（再掲）]]=""),"",IF(暦調整[[#This Row],[元号和暦年]]&lt;&gt;"",暦調整[元号和暦年],暦調整[西暦年（再掲）]))</f>
        <v/>
      </c>
      <c r="F106" s="3" t="str">
        <f>IF(暦調整[[#This Row],[年]]="","",DATEVALUE(暦調整[[#This Row],[年]]&amp;IF(入力1[[#This Row],[月]]="","1月",入力1[[#This Row],[月]]&amp;"月")&amp;IF(入力1[[#This Row],[日]]="","1日",入力1[[#This Row],[日]]&amp;"日")))</f>
        <v/>
      </c>
      <c r="G106" s="27" t="str">
        <f>IF(入力1[[#This Row],[eGFR]]="","",入力1[eGFR])</f>
        <v/>
      </c>
      <c r="H106" s="27" t="str">
        <f>IF(入力1[[#This Row],[尿蛋白定性]]="","",入力1[尿蛋白定性])</f>
        <v/>
      </c>
      <c r="K106" s="1">
        <v>96</v>
      </c>
      <c r="L106" s="3" t="str">
        <f>IFERROR(SMALL(暦調整[年月日合成],上詰昇順①[[#This Row],[番号]]),"")</f>
        <v/>
      </c>
      <c r="M106" s="1" t="str">
        <f>IFERROR(VLOOKUP(上詰昇順①[[#This Row],[年月日]],暦調整[[年月日合成]:[尿定性（再掲）]],2,FALSE),"")</f>
        <v/>
      </c>
      <c r="N106" s="1" t="str">
        <f>IFERROR(VLOOKUP(上詰昇順①[[#This Row],[年月日]],暦調整[[年月日合成]:[尿定性（再掲）]],3,FALSE),"")</f>
        <v/>
      </c>
      <c r="Q106" s="1">
        <v>96</v>
      </c>
      <c r="R106" s="28" t="str">
        <f>IF(COUNTBLANK(暦調整[[#This Row],[eGFR（再掲）]:[尿定性（再掲）]])=0,暦調整[[#This Row],[年月日合成]],"")</f>
        <v/>
      </c>
      <c r="S106" s="28" t="str">
        <f>IFERROR(SMALL(上詰昇順②[判定可能年月日],上詰昇順②[[#This Row],[番号]]),"")</f>
        <v/>
      </c>
      <c r="T106" t="str">
        <f>IFERROR(VLOOKUP(上詰昇順②[[#This Row],[年月日]],暦調整[[年月日合成]:[尿定性（再掲）]],2,FALSE),"")</f>
        <v/>
      </c>
      <c r="U106" t="str">
        <f>IFERROR(VLOOKUP(上詰昇順②[[#This Row],[年月日]],暦調整[[年月日合成]:[尿定性（再掲）]],3,FALSE),"")</f>
        <v/>
      </c>
      <c r="X106" s="1">
        <v>96</v>
      </c>
      <c r="Y106" s="3" t="str">
        <f>上詰昇順①[年月日]</f>
        <v/>
      </c>
      <c r="Z106" s="1" t="str">
        <f>上詰昇順①[対応eGFR]</f>
        <v/>
      </c>
      <c r="AC106" s="1">
        <v>96</v>
      </c>
      <c r="AD106" s="3" t="str">
        <f>上詰昇順②[[#This Row],[年月日]]</f>
        <v/>
      </c>
      <c r="AE106" s="1" t="str">
        <f>IF(上詰昇順②[対応eGFR]&lt;30,4,"")</f>
        <v/>
      </c>
      <c r="AF106" s="1" t="str">
        <f>IF(上詰昇順②[対応尿定性]="-",1,IF(上詰昇順②[対応尿定性]="±",2,IF(上詰昇順②[対応尿定性]="","",3)))</f>
        <v/>
      </c>
      <c r="AG106" s="1" t="str">
        <f>IF(グラフ用②[[#This Row],[eGFR判定]]&lt;&gt;"",グラフ用②[[#This Row],[eGFR判定]],グラフ用②[[#This Row],[尿検査判定]])</f>
        <v/>
      </c>
      <c r="AH106" s="1" t="str">
        <f>IF(グラフ用②[[#This Row],[最終判定①]]="","",IF(グラフ用②[[#This Row],[最終判定①]]=1,"第1期(腎症前期)",IF(グラフ用②[[#This Row],[最終判定①]]=2,"第2期(早期腎症期)",IF(グラフ用②[[#This Row],[最終判定①]]=3,"第3期(顕性腎症期)","第4期(腎不全期)"))))</f>
        <v/>
      </c>
      <c r="AX106">
        <v>96</v>
      </c>
      <c r="AY106" s="39" t="str">
        <f ca="1">IF(グラフ用③[[#This Row],[番号]]=COUNT(グラフ用①[年月日])+1,介入日[最終＋3年],グラフ用①[[#This Row],[年月日]])</f>
        <v/>
      </c>
      <c r="AZ106" t="str">
        <f ca="1">IF(グラフ用③[[#This Row],[年月日]]=介入日[最終＋3年],NA(),IF(グラフ用①[[#This Row],[年月日]]="","",IF(グラフ用①[[#This Row],[年月日]]&lt;=介入日[年月日合成],グラフ用①[[#This Row],[eGFR]],NA())))</f>
        <v/>
      </c>
      <c r="BA106" t="str">
        <f ca="1">IF(グラフ用③[[#This Row],[年月日]]=介入日[最終＋3年],NA(),IF(グラフ用①[[#This Row],[年月日]]="","",IF(グラフ用①[[#This Row],[年月日]]&gt;介入日[年月日合成],グラフ用①[[#This Row],[eGFR]],NA())))</f>
        <v/>
      </c>
      <c r="BB10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6">
        <v>96</v>
      </c>
      <c r="BJ106" s="39" t="str">
        <f>グラフ用①[[#This Row],[年月日]]</f>
        <v/>
      </c>
      <c r="BK106" t="str">
        <f>IF(介入前後計算[[#This Row],[年月日]]="","",IF(グラフ用①[[#This Row],[年月日]]&lt;=介入日[年月日合成],グラフ用①[[#This Row],[eGFR]],""))</f>
        <v/>
      </c>
      <c r="BL106" t="str">
        <f>IF(介入前後計算[[#This Row],[年月日]]="","",IF(グラフ用①[[#This Row],[年月日]]&gt;介入日[年月日合成],グラフ用①[[#This Row],[eGFR]],""))</f>
        <v/>
      </c>
      <c r="BM106" t="str">
        <f ca="1">IFERROR(介入前後計算[[#This Row],[年月日]]*前パラメーター[傾き]+前パラメーター[切片],"")</f>
        <v/>
      </c>
      <c r="BN106" t="str">
        <f ca="1">IFERROR(介入前後計算[[#This Row],[年月日]]*後パラメーター[傾き]+後パラメーター[切片],"")</f>
        <v/>
      </c>
      <c r="BO106" s="40" t="str">
        <f>IF(介入前後計算[[#This Row],[A_eGFR]]="","",-介入前後計算[[#This Row],[A_eGFR]]+介入前後計算[[#This Row],[A予測]])</f>
        <v/>
      </c>
      <c r="BP106" s="40" t="str">
        <f>IF(介入前後計算[[#This Row],[B_eGFR]]="","",-介入前後計算[[#This Row],[B_eGFR]]+介入前後計算[[#This Row],[B予測]])</f>
        <v/>
      </c>
      <c r="BQ106" s="39" t="str">
        <f>IF(介入前後計算[[#This Row],[年月日]]="","",IF(グラフ用①[[#This Row],[年月日]]&lt;=介入日[年月日合成],グラフ用①[年月日],""))</f>
        <v/>
      </c>
      <c r="BR106" s="39" t="str">
        <f>IF(介入前後計算[[#This Row],[年月日]]="","",IF(グラフ用①[[#This Row],[年月日]]&gt;介入日[年月日合成],グラフ用①[年月日],""))</f>
        <v/>
      </c>
    </row>
    <row r="107" spans="2:70" x14ac:dyDescent="0.45">
      <c r="B107" s="1">
        <v>97</v>
      </c>
      <c r="C107" s="1" t="str">
        <f>IF(OR(入力1[[#This Row],[元号]]="",入力1[[#This Row],[和暦年]]=""),"",入力1[[#This Row],[元号]]&amp;入力1[[#This Row],[和暦年]]&amp;"年")</f>
        <v/>
      </c>
      <c r="D107" s="1" t="str">
        <f>IF(暦調整[[#This Row],[元号和暦年]]&lt;&gt;"","",IF(入力1[[#This Row],[（西暦年）]]&lt;&gt;"",入力1[[#This Row],[（西暦年）]]&amp;"年",""))</f>
        <v/>
      </c>
      <c r="E107" s="1" t="str">
        <f>IF(AND(暦調整[[#This Row],[元号和暦年]]="",暦調整[[#This Row],[西暦年（再掲）]]=""),"",IF(暦調整[[#This Row],[元号和暦年]]&lt;&gt;"",暦調整[元号和暦年],暦調整[西暦年（再掲）]))</f>
        <v/>
      </c>
      <c r="F107" s="3" t="str">
        <f>IF(暦調整[[#This Row],[年]]="","",DATEVALUE(暦調整[[#This Row],[年]]&amp;IF(入力1[[#This Row],[月]]="","1月",入力1[[#This Row],[月]]&amp;"月")&amp;IF(入力1[[#This Row],[日]]="","1日",入力1[[#This Row],[日]]&amp;"日")))</f>
        <v/>
      </c>
      <c r="G107" s="27" t="str">
        <f>IF(入力1[[#This Row],[eGFR]]="","",入力1[eGFR])</f>
        <v/>
      </c>
      <c r="H107" s="27" t="str">
        <f>IF(入力1[[#This Row],[尿蛋白定性]]="","",入力1[尿蛋白定性])</f>
        <v/>
      </c>
      <c r="K107" s="1">
        <v>97</v>
      </c>
      <c r="L107" s="3" t="str">
        <f>IFERROR(SMALL(暦調整[年月日合成],上詰昇順①[[#This Row],[番号]]),"")</f>
        <v/>
      </c>
      <c r="M107" s="1" t="str">
        <f>IFERROR(VLOOKUP(上詰昇順①[[#This Row],[年月日]],暦調整[[年月日合成]:[尿定性（再掲）]],2,FALSE),"")</f>
        <v/>
      </c>
      <c r="N107" s="1" t="str">
        <f>IFERROR(VLOOKUP(上詰昇順①[[#This Row],[年月日]],暦調整[[年月日合成]:[尿定性（再掲）]],3,FALSE),"")</f>
        <v/>
      </c>
      <c r="Q107" s="1">
        <v>97</v>
      </c>
      <c r="R107" s="28" t="str">
        <f>IF(COUNTBLANK(暦調整[[#This Row],[eGFR（再掲）]:[尿定性（再掲）]])=0,暦調整[[#This Row],[年月日合成]],"")</f>
        <v/>
      </c>
      <c r="S107" s="28" t="str">
        <f>IFERROR(SMALL(上詰昇順②[判定可能年月日],上詰昇順②[[#This Row],[番号]]),"")</f>
        <v/>
      </c>
      <c r="T107" t="str">
        <f>IFERROR(VLOOKUP(上詰昇順②[[#This Row],[年月日]],暦調整[[年月日合成]:[尿定性（再掲）]],2,FALSE),"")</f>
        <v/>
      </c>
      <c r="U107" t="str">
        <f>IFERROR(VLOOKUP(上詰昇順②[[#This Row],[年月日]],暦調整[[年月日合成]:[尿定性（再掲）]],3,FALSE),"")</f>
        <v/>
      </c>
      <c r="X107" s="1">
        <v>97</v>
      </c>
      <c r="Y107" s="3" t="str">
        <f>上詰昇順①[年月日]</f>
        <v/>
      </c>
      <c r="Z107" s="1" t="str">
        <f>上詰昇順①[対応eGFR]</f>
        <v/>
      </c>
      <c r="AC107" s="1">
        <v>97</v>
      </c>
      <c r="AD107" s="3" t="str">
        <f>上詰昇順②[[#This Row],[年月日]]</f>
        <v/>
      </c>
      <c r="AE107" s="1" t="str">
        <f>IF(上詰昇順②[対応eGFR]&lt;30,4,"")</f>
        <v/>
      </c>
      <c r="AF107" s="1" t="str">
        <f>IF(上詰昇順②[対応尿定性]="-",1,IF(上詰昇順②[対応尿定性]="±",2,IF(上詰昇順②[対応尿定性]="","",3)))</f>
        <v/>
      </c>
      <c r="AG107" s="1" t="str">
        <f>IF(グラフ用②[[#This Row],[eGFR判定]]&lt;&gt;"",グラフ用②[[#This Row],[eGFR判定]],グラフ用②[[#This Row],[尿検査判定]])</f>
        <v/>
      </c>
      <c r="AH107" s="1" t="str">
        <f>IF(グラフ用②[[#This Row],[最終判定①]]="","",IF(グラフ用②[[#This Row],[最終判定①]]=1,"第1期(腎症前期)",IF(グラフ用②[[#This Row],[最終判定①]]=2,"第2期(早期腎症期)",IF(グラフ用②[[#This Row],[最終判定①]]=3,"第3期(顕性腎症期)","第4期(腎不全期)"))))</f>
        <v/>
      </c>
      <c r="AX107">
        <v>97</v>
      </c>
      <c r="AY107" s="39" t="str">
        <f ca="1">IF(グラフ用③[[#This Row],[番号]]=COUNT(グラフ用①[年月日])+1,介入日[最終＋3年],グラフ用①[[#This Row],[年月日]])</f>
        <v/>
      </c>
      <c r="AZ107" t="str">
        <f ca="1">IF(グラフ用③[[#This Row],[年月日]]=介入日[最終＋3年],NA(),IF(グラフ用①[[#This Row],[年月日]]="","",IF(グラフ用①[[#This Row],[年月日]]&lt;=介入日[年月日合成],グラフ用①[[#This Row],[eGFR]],NA())))</f>
        <v/>
      </c>
      <c r="BA107" t="str">
        <f ca="1">IF(グラフ用③[[#This Row],[年月日]]=介入日[最終＋3年],NA(),IF(グラフ用①[[#This Row],[年月日]]="","",IF(グラフ用①[[#This Row],[年月日]]&gt;介入日[年月日合成],グラフ用①[[#This Row],[eGFR]],NA())))</f>
        <v/>
      </c>
      <c r="BB10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7">
        <v>97</v>
      </c>
      <c r="BJ107" s="39" t="str">
        <f>グラフ用①[[#This Row],[年月日]]</f>
        <v/>
      </c>
      <c r="BK107" t="str">
        <f>IF(介入前後計算[[#This Row],[年月日]]="","",IF(グラフ用①[[#This Row],[年月日]]&lt;=介入日[年月日合成],グラフ用①[[#This Row],[eGFR]],""))</f>
        <v/>
      </c>
      <c r="BL107" t="str">
        <f>IF(介入前後計算[[#This Row],[年月日]]="","",IF(グラフ用①[[#This Row],[年月日]]&gt;介入日[年月日合成],グラフ用①[[#This Row],[eGFR]],""))</f>
        <v/>
      </c>
      <c r="BM107" t="str">
        <f ca="1">IFERROR(介入前後計算[[#This Row],[年月日]]*前パラメーター[傾き]+前パラメーター[切片],"")</f>
        <v/>
      </c>
      <c r="BN107" t="str">
        <f ca="1">IFERROR(介入前後計算[[#This Row],[年月日]]*後パラメーター[傾き]+後パラメーター[切片],"")</f>
        <v/>
      </c>
      <c r="BO107" s="40" t="str">
        <f>IF(介入前後計算[[#This Row],[A_eGFR]]="","",-介入前後計算[[#This Row],[A_eGFR]]+介入前後計算[[#This Row],[A予測]])</f>
        <v/>
      </c>
      <c r="BP107" s="40" t="str">
        <f>IF(介入前後計算[[#This Row],[B_eGFR]]="","",-介入前後計算[[#This Row],[B_eGFR]]+介入前後計算[[#This Row],[B予測]])</f>
        <v/>
      </c>
      <c r="BQ107" s="39" t="str">
        <f>IF(介入前後計算[[#This Row],[年月日]]="","",IF(グラフ用①[[#This Row],[年月日]]&lt;=介入日[年月日合成],グラフ用①[年月日],""))</f>
        <v/>
      </c>
      <c r="BR107" s="39" t="str">
        <f>IF(介入前後計算[[#This Row],[年月日]]="","",IF(グラフ用①[[#This Row],[年月日]]&gt;介入日[年月日合成],グラフ用①[年月日],""))</f>
        <v/>
      </c>
    </row>
    <row r="108" spans="2:70" x14ac:dyDescent="0.45">
      <c r="B108" s="1">
        <v>98</v>
      </c>
      <c r="C108" s="1" t="str">
        <f>IF(OR(入力1[[#This Row],[元号]]="",入力1[[#This Row],[和暦年]]=""),"",入力1[[#This Row],[元号]]&amp;入力1[[#This Row],[和暦年]]&amp;"年")</f>
        <v/>
      </c>
      <c r="D108" s="1" t="str">
        <f>IF(暦調整[[#This Row],[元号和暦年]]&lt;&gt;"","",IF(入力1[[#This Row],[（西暦年）]]&lt;&gt;"",入力1[[#This Row],[（西暦年）]]&amp;"年",""))</f>
        <v/>
      </c>
      <c r="E108" s="1" t="str">
        <f>IF(AND(暦調整[[#This Row],[元号和暦年]]="",暦調整[[#This Row],[西暦年（再掲）]]=""),"",IF(暦調整[[#This Row],[元号和暦年]]&lt;&gt;"",暦調整[元号和暦年],暦調整[西暦年（再掲）]))</f>
        <v/>
      </c>
      <c r="F108" s="3" t="str">
        <f>IF(暦調整[[#This Row],[年]]="","",DATEVALUE(暦調整[[#This Row],[年]]&amp;IF(入力1[[#This Row],[月]]="","1月",入力1[[#This Row],[月]]&amp;"月")&amp;IF(入力1[[#This Row],[日]]="","1日",入力1[[#This Row],[日]]&amp;"日")))</f>
        <v/>
      </c>
      <c r="G108" s="27" t="str">
        <f>IF(入力1[[#This Row],[eGFR]]="","",入力1[eGFR])</f>
        <v/>
      </c>
      <c r="H108" s="27" t="str">
        <f>IF(入力1[[#This Row],[尿蛋白定性]]="","",入力1[尿蛋白定性])</f>
        <v/>
      </c>
      <c r="K108" s="1">
        <v>98</v>
      </c>
      <c r="L108" s="3" t="str">
        <f>IFERROR(SMALL(暦調整[年月日合成],上詰昇順①[[#This Row],[番号]]),"")</f>
        <v/>
      </c>
      <c r="M108" s="1" t="str">
        <f>IFERROR(VLOOKUP(上詰昇順①[[#This Row],[年月日]],暦調整[[年月日合成]:[尿定性（再掲）]],2,FALSE),"")</f>
        <v/>
      </c>
      <c r="N108" s="1" t="str">
        <f>IFERROR(VLOOKUP(上詰昇順①[[#This Row],[年月日]],暦調整[[年月日合成]:[尿定性（再掲）]],3,FALSE),"")</f>
        <v/>
      </c>
      <c r="Q108" s="1">
        <v>98</v>
      </c>
      <c r="R108" s="28" t="str">
        <f>IF(COUNTBLANK(暦調整[[#This Row],[eGFR（再掲）]:[尿定性（再掲）]])=0,暦調整[[#This Row],[年月日合成]],"")</f>
        <v/>
      </c>
      <c r="S108" s="28" t="str">
        <f>IFERROR(SMALL(上詰昇順②[判定可能年月日],上詰昇順②[[#This Row],[番号]]),"")</f>
        <v/>
      </c>
      <c r="T108" t="str">
        <f>IFERROR(VLOOKUP(上詰昇順②[[#This Row],[年月日]],暦調整[[年月日合成]:[尿定性（再掲）]],2,FALSE),"")</f>
        <v/>
      </c>
      <c r="U108" t="str">
        <f>IFERROR(VLOOKUP(上詰昇順②[[#This Row],[年月日]],暦調整[[年月日合成]:[尿定性（再掲）]],3,FALSE),"")</f>
        <v/>
      </c>
      <c r="X108" s="1">
        <v>98</v>
      </c>
      <c r="Y108" s="3" t="str">
        <f>上詰昇順①[年月日]</f>
        <v/>
      </c>
      <c r="Z108" s="1" t="str">
        <f>上詰昇順①[対応eGFR]</f>
        <v/>
      </c>
      <c r="AC108" s="1">
        <v>98</v>
      </c>
      <c r="AD108" s="3" t="str">
        <f>上詰昇順②[[#This Row],[年月日]]</f>
        <v/>
      </c>
      <c r="AE108" s="1" t="str">
        <f>IF(上詰昇順②[対応eGFR]&lt;30,4,"")</f>
        <v/>
      </c>
      <c r="AF108" s="1" t="str">
        <f>IF(上詰昇順②[対応尿定性]="-",1,IF(上詰昇順②[対応尿定性]="±",2,IF(上詰昇順②[対応尿定性]="","",3)))</f>
        <v/>
      </c>
      <c r="AG108" s="1" t="str">
        <f>IF(グラフ用②[[#This Row],[eGFR判定]]&lt;&gt;"",グラフ用②[[#This Row],[eGFR判定]],グラフ用②[[#This Row],[尿検査判定]])</f>
        <v/>
      </c>
      <c r="AH108" s="1" t="str">
        <f>IF(グラフ用②[[#This Row],[最終判定①]]="","",IF(グラフ用②[[#This Row],[最終判定①]]=1,"第1期(腎症前期)",IF(グラフ用②[[#This Row],[最終判定①]]=2,"第2期(早期腎症期)",IF(グラフ用②[[#This Row],[最終判定①]]=3,"第3期(顕性腎症期)","第4期(腎不全期)"))))</f>
        <v/>
      </c>
      <c r="AX108">
        <v>98</v>
      </c>
      <c r="AY108" s="39" t="str">
        <f ca="1">IF(グラフ用③[[#This Row],[番号]]=COUNT(グラフ用①[年月日])+1,介入日[最終＋3年],グラフ用①[[#This Row],[年月日]])</f>
        <v/>
      </c>
      <c r="AZ108" t="str">
        <f ca="1">IF(グラフ用③[[#This Row],[年月日]]=介入日[最終＋3年],NA(),IF(グラフ用①[[#This Row],[年月日]]="","",IF(グラフ用①[[#This Row],[年月日]]&lt;=介入日[年月日合成],グラフ用①[[#This Row],[eGFR]],NA())))</f>
        <v/>
      </c>
      <c r="BA108" t="str">
        <f ca="1">IF(グラフ用③[[#This Row],[年月日]]=介入日[最終＋3年],NA(),IF(グラフ用①[[#This Row],[年月日]]="","",IF(グラフ用①[[#This Row],[年月日]]&gt;介入日[年月日合成],グラフ用①[[#This Row],[eGFR]],NA())))</f>
        <v/>
      </c>
      <c r="BB10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8">
        <v>98</v>
      </c>
      <c r="BJ108" s="39" t="str">
        <f>グラフ用①[[#This Row],[年月日]]</f>
        <v/>
      </c>
      <c r="BK108" t="str">
        <f>IF(介入前後計算[[#This Row],[年月日]]="","",IF(グラフ用①[[#This Row],[年月日]]&lt;=介入日[年月日合成],グラフ用①[[#This Row],[eGFR]],""))</f>
        <v/>
      </c>
      <c r="BL108" t="str">
        <f>IF(介入前後計算[[#This Row],[年月日]]="","",IF(グラフ用①[[#This Row],[年月日]]&gt;介入日[年月日合成],グラフ用①[[#This Row],[eGFR]],""))</f>
        <v/>
      </c>
      <c r="BM108" t="str">
        <f ca="1">IFERROR(介入前後計算[[#This Row],[年月日]]*前パラメーター[傾き]+前パラメーター[切片],"")</f>
        <v/>
      </c>
      <c r="BN108" t="str">
        <f ca="1">IFERROR(介入前後計算[[#This Row],[年月日]]*後パラメーター[傾き]+後パラメーター[切片],"")</f>
        <v/>
      </c>
      <c r="BO108" s="40" t="str">
        <f>IF(介入前後計算[[#This Row],[A_eGFR]]="","",-介入前後計算[[#This Row],[A_eGFR]]+介入前後計算[[#This Row],[A予測]])</f>
        <v/>
      </c>
      <c r="BP108" s="40" t="str">
        <f>IF(介入前後計算[[#This Row],[B_eGFR]]="","",-介入前後計算[[#This Row],[B_eGFR]]+介入前後計算[[#This Row],[B予測]])</f>
        <v/>
      </c>
      <c r="BQ108" s="39" t="str">
        <f>IF(介入前後計算[[#This Row],[年月日]]="","",IF(グラフ用①[[#This Row],[年月日]]&lt;=介入日[年月日合成],グラフ用①[年月日],""))</f>
        <v/>
      </c>
      <c r="BR108" s="39" t="str">
        <f>IF(介入前後計算[[#This Row],[年月日]]="","",IF(グラフ用①[[#This Row],[年月日]]&gt;介入日[年月日合成],グラフ用①[年月日],""))</f>
        <v/>
      </c>
    </row>
    <row r="109" spans="2:70" x14ac:dyDescent="0.45">
      <c r="B109" s="1">
        <v>99</v>
      </c>
      <c r="C109" s="1" t="str">
        <f>IF(OR(入力1[[#This Row],[元号]]="",入力1[[#This Row],[和暦年]]=""),"",入力1[[#This Row],[元号]]&amp;入力1[[#This Row],[和暦年]]&amp;"年")</f>
        <v/>
      </c>
      <c r="D109" s="1" t="str">
        <f>IF(暦調整[[#This Row],[元号和暦年]]&lt;&gt;"","",IF(入力1[[#This Row],[（西暦年）]]&lt;&gt;"",入力1[[#This Row],[（西暦年）]]&amp;"年",""))</f>
        <v/>
      </c>
      <c r="E109" s="1" t="str">
        <f>IF(AND(暦調整[[#This Row],[元号和暦年]]="",暦調整[[#This Row],[西暦年（再掲）]]=""),"",IF(暦調整[[#This Row],[元号和暦年]]&lt;&gt;"",暦調整[元号和暦年],暦調整[西暦年（再掲）]))</f>
        <v/>
      </c>
      <c r="F109" s="3" t="str">
        <f>IF(暦調整[[#This Row],[年]]="","",DATEVALUE(暦調整[[#This Row],[年]]&amp;IF(入力1[[#This Row],[月]]="","1月",入力1[[#This Row],[月]]&amp;"月")&amp;IF(入力1[[#This Row],[日]]="","1日",入力1[[#This Row],[日]]&amp;"日")))</f>
        <v/>
      </c>
      <c r="G109" s="27" t="str">
        <f>IF(入力1[[#This Row],[eGFR]]="","",入力1[eGFR])</f>
        <v/>
      </c>
      <c r="H109" s="27" t="str">
        <f>IF(入力1[[#This Row],[尿蛋白定性]]="","",入力1[尿蛋白定性])</f>
        <v/>
      </c>
      <c r="K109" s="1">
        <v>99</v>
      </c>
      <c r="L109" s="3" t="str">
        <f>IFERROR(SMALL(暦調整[年月日合成],上詰昇順①[[#This Row],[番号]]),"")</f>
        <v/>
      </c>
      <c r="M109" s="1" t="str">
        <f>IFERROR(VLOOKUP(上詰昇順①[[#This Row],[年月日]],暦調整[[年月日合成]:[尿定性（再掲）]],2,FALSE),"")</f>
        <v/>
      </c>
      <c r="N109" s="1" t="str">
        <f>IFERROR(VLOOKUP(上詰昇順①[[#This Row],[年月日]],暦調整[[年月日合成]:[尿定性（再掲）]],3,FALSE),"")</f>
        <v/>
      </c>
      <c r="Q109" s="1">
        <v>99</v>
      </c>
      <c r="R109" s="28" t="str">
        <f>IF(COUNTBLANK(暦調整[[#This Row],[eGFR（再掲）]:[尿定性（再掲）]])=0,暦調整[[#This Row],[年月日合成]],"")</f>
        <v/>
      </c>
      <c r="S109" s="28" t="str">
        <f>IFERROR(SMALL(上詰昇順②[判定可能年月日],上詰昇順②[[#This Row],[番号]]),"")</f>
        <v/>
      </c>
      <c r="T109" t="str">
        <f>IFERROR(VLOOKUP(上詰昇順②[[#This Row],[年月日]],暦調整[[年月日合成]:[尿定性（再掲）]],2,FALSE),"")</f>
        <v/>
      </c>
      <c r="U109" t="str">
        <f>IFERROR(VLOOKUP(上詰昇順②[[#This Row],[年月日]],暦調整[[年月日合成]:[尿定性（再掲）]],3,FALSE),"")</f>
        <v/>
      </c>
      <c r="X109" s="1">
        <v>99</v>
      </c>
      <c r="Y109" s="3" t="str">
        <f>上詰昇順①[年月日]</f>
        <v/>
      </c>
      <c r="Z109" s="1" t="str">
        <f>上詰昇順①[対応eGFR]</f>
        <v/>
      </c>
      <c r="AC109" s="1">
        <v>99</v>
      </c>
      <c r="AD109" s="3" t="str">
        <f>上詰昇順②[[#This Row],[年月日]]</f>
        <v/>
      </c>
      <c r="AE109" s="1" t="str">
        <f>IF(上詰昇順②[対応eGFR]&lt;30,4,"")</f>
        <v/>
      </c>
      <c r="AF109" s="1" t="str">
        <f>IF(上詰昇順②[対応尿定性]="-",1,IF(上詰昇順②[対応尿定性]="±",2,IF(上詰昇順②[対応尿定性]="","",3)))</f>
        <v/>
      </c>
      <c r="AG109" s="1" t="str">
        <f>IF(グラフ用②[[#This Row],[eGFR判定]]&lt;&gt;"",グラフ用②[[#This Row],[eGFR判定]],グラフ用②[[#This Row],[尿検査判定]])</f>
        <v/>
      </c>
      <c r="AH109" s="1" t="str">
        <f>IF(グラフ用②[[#This Row],[最終判定①]]="","",IF(グラフ用②[[#This Row],[最終判定①]]=1,"第1期(腎症前期)",IF(グラフ用②[[#This Row],[最終判定①]]=2,"第2期(早期腎症期)",IF(グラフ用②[[#This Row],[最終判定①]]=3,"第3期(顕性腎症期)","第4期(腎不全期)"))))</f>
        <v/>
      </c>
      <c r="AX109">
        <v>99</v>
      </c>
      <c r="AY109" s="39" t="str">
        <f ca="1">IF(グラフ用③[[#This Row],[番号]]=COUNT(グラフ用①[年月日])+1,介入日[最終＋3年],グラフ用①[[#This Row],[年月日]])</f>
        <v/>
      </c>
      <c r="AZ109" t="str">
        <f ca="1">IF(グラフ用③[[#This Row],[年月日]]=介入日[最終＋3年],NA(),IF(グラフ用①[[#This Row],[年月日]]="","",IF(グラフ用①[[#This Row],[年月日]]&lt;=介入日[年月日合成],グラフ用①[[#This Row],[eGFR]],NA())))</f>
        <v/>
      </c>
      <c r="BA109" t="str">
        <f ca="1">IF(グラフ用③[[#This Row],[年月日]]=介入日[最終＋3年],NA(),IF(グラフ用①[[#This Row],[年月日]]="","",IF(グラフ用①[[#This Row],[年月日]]&gt;介入日[年月日合成],グラフ用①[[#This Row],[eGFR]],NA())))</f>
        <v/>
      </c>
      <c r="BB10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0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0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0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09">
        <v>99</v>
      </c>
      <c r="BJ109" s="39" t="str">
        <f>グラフ用①[[#This Row],[年月日]]</f>
        <v/>
      </c>
      <c r="BK109" t="str">
        <f>IF(介入前後計算[[#This Row],[年月日]]="","",IF(グラフ用①[[#This Row],[年月日]]&lt;=介入日[年月日合成],グラフ用①[[#This Row],[eGFR]],""))</f>
        <v/>
      </c>
      <c r="BL109" t="str">
        <f>IF(介入前後計算[[#This Row],[年月日]]="","",IF(グラフ用①[[#This Row],[年月日]]&gt;介入日[年月日合成],グラフ用①[[#This Row],[eGFR]],""))</f>
        <v/>
      </c>
      <c r="BM109" t="str">
        <f ca="1">IFERROR(介入前後計算[[#This Row],[年月日]]*前パラメーター[傾き]+前パラメーター[切片],"")</f>
        <v/>
      </c>
      <c r="BN109" t="str">
        <f ca="1">IFERROR(介入前後計算[[#This Row],[年月日]]*後パラメーター[傾き]+後パラメーター[切片],"")</f>
        <v/>
      </c>
      <c r="BO109" s="40" t="str">
        <f>IF(介入前後計算[[#This Row],[A_eGFR]]="","",-介入前後計算[[#This Row],[A_eGFR]]+介入前後計算[[#This Row],[A予測]])</f>
        <v/>
      </c>
      <c r="BP109" s="40" t="str">
        <f>IF(介入前後計算[[#This Row],[B_eGFR]]="","",-介入前後計算[[#This Row],[B_eGFR]]+介入前後計算[[#This Row],[B予測]])</f>
        <v/>
      </c>
      <c r="BQ109" s="39" t="str">
        <f>IF(介入前後計算[[#This Row],[年月日]]="","",IF(グラフ用①[[#This Row],[年月日]]&lt;=介入日[年月日合成],グラフ用①[年月日],""))</f>
        <v/>
      </c>
      <c r="BR109" s="39" t="str">
        <f>IF(介入前後計算[[#This Row],[年月日]]="","",IF(グラフ用①[[#This Row],[年月日]]&gt;介入日[年月日合成],グラフ用①[年月日],""))</f>
        <v/>
      </c>
    </row>
    <row r="110" spans="2:70" x14ac:dyDescent="0.45">
      <c r="B110" s="1">
        <v>100</v>
      </c>
      <c r="C110" s="1" t="str">
        <f>IF(OR(入力1[[#This Row],[元号]]="",入力1[[#This Row],[和暦年]]=""),"",入力1[[#This Row],[元号]]&amp;入力1[[#This Row],[和暦年]]&amp;"年")</f>
        <v/>
      </c>
      <c r="D110" s="1" t="str">
        <f>IF(暦調整[[#This Row],[元号和暦年]]&lt;&gt;"","",IF(入力1[[#This Row],[（西暦年）]]&lt;&gt;"",入力1[[#This Row],[（西暦年）]]&amp;"年",""))</f>
        <v/>
      </c>
      <c r="E110" s="1" t="str">
        <f>IF(AND(暦調整[[#This Row],[元号和暦年]]="",暦調整[[#This Row],[西暦年（再掲）]]=""),"",IF(暦調整[[#This Row],[元号和暦年]]&lt;&gt;"",暦調整[元号和暦年],暦調整[西暦年（再掲）]))</f>
        <v/>
      </c>
      <c r="F110" s="3" t="str">
        <f>IF(暦調整[[#This Row],[年]]="","",DATEVALUE(暦調整[[#This Row],[年]]&amp;IF(入力1[[#This Row],[月]]="","1月",入力1[[#This Row],[月]]&amp;"月")&amp;IF(入力1[[#This Row],[日]]="","1日",入力1[[#This Row],[日]]&amp;"日")))</f>
        <v/>
      </c>
      <c r="G110" s="27" t="str">
        <f>IF(入力1[[#This Row],[eGFR]]="","",入力1[eGFR])</f>
        <v/>
      </c>
      <c r="H110" s="27" t="str">
        <f>IF(入力1[[#This Row],[尿蛋白定性]]="","",入力1[尿蛋白定性])</f>
        <v/>
      </c>
      <c r="K110" s="1">
        <v>100</v>
      </c>
      <c r="L110" s="3" t="str">
        <f>IFERROR(SMALL(暦調整[年月日合成],上詰昇順①[[#This Row],[番号]]),"")</f>
        <v/>
      </c>
      <c r="M110" s="1" t="str">
        <f>IFERROR(VLOOKUP(上詰昇順①[[#This Row],[年月日]],暦調整[[年月日合成]:[尿定性（再掲）]],2,FALSE),"")</f>
        <v/>
      </c>
      <c r="N110" s="1" t="str">
        <f>IFERROR(VLOOKUP(上詰昇順①[[#This Row],[年月日]],暦調整[[年月日合成]:[尿定性（再掲）]],3,FALSE),"")</f>
        <v/>
      </c>
      <c r="Q110" s="1">
        <v>100</v>
      </c>
      <c r="R110" s="28" t="str">
        <f>IF(COUNTBLANK(暦調整[[#This Row],[eGFR（再掲）]:[尿定性（再掲）]])=0,暦調整[[#This Row],[年月日合成]],"")</f>
        <v/>
      </c>
      <c r="S110" s="28" t="str">
        <f>IFERROR(SMALL(上詰昇順②[判定可能年月日],上詰昇順②[[#This Row],[番号]]),"")</f>
        <v/>
      </c>
      <c r="T110" t="str">
        <f>IFERROR(VLOOKUP(上詰昇順②[[#This Row],[年月日]],暦調整[[年月日合成]:[尿定性（再掲）]],2,FALSE),"")</f>
        <v/>
      </c>
      <c r="U110" t="str">
        <f>IFERROR(VLOOKUP(上詰昇順②[[#This Row],[年月日]],暦調整[[年月日合成]:[尿定性（再掲）]],3,FALSE),"")</f>
        <v/>
      </c>
      <c r="X110" s="1">
        <v>100</v>
      </c>
      <c r="Y110" s="3" t="str">
        <f>上詰昇順①[年月日]</f>
        <v/>
      </c>
      <c r="Z110" s="1" t="str">
        <f>上詰昇順①[対応eGFR]</f>
        <v/>
      </c>
      <c r="AC110" s="1">
        <v>100</v>
      </c>
      <c r="AD110" s="3" t="str">
        <f>上詰昇順②[[#This Row],[年月日]]</f>
        <v/>
      </c>
      <c r="AE110" s="1" t="str">
        <f>IF(上詰昇順②[対応eGFR]&lt;30,4,"")</f>
        <v/>
      </c>
      <c r="AF110" s="1" t="str">
        <f>IF(上詰昇順②[対応尿定性]="-",1,IF(上詰昇順②[対応尿定性]="±",2,IF(上詰昇順②[対応尿定性]="","",3)))</f>
        <v/>
      </c>
      <c r="AG110" s="1" t="str">
        <f>IF(グラフ用②[[#This Row],[eGFR判定]]&lt;&gt;"",グラフ用②[[#This Row],[eGFR判定]],グラフ用②[[#This Row],[尿検査判定]])</f>
        <v/>
      </c>
      <c r="AH110" s="1" t="str">
        <f>IF(グラフ用②[[#This Row],[最終判定①]]="","",IF(グラフ用②[[#This Row],[最終判定①]]=1,"第1期(腎症前期)",IF(グラフ用②[[#This Row],[最終判定①]]=2,"第2期(早期腎症期)",IF(グラフ用②[[#This Row],[最終判定①]]=3,"第3期(顕性腎症期)","第4期(腎不全期)"))))</f>
        <v/>
      </c>
      <c r="AX110">
        <v>100</v>
      </c>
      <c r="AY110" s="39" t="str">
        <f ca="1">IF(グラフ用③[[#This Row],[番号]]=COUNT(グラフ用①[年月日])+1,介入日[最終＋3年],グラフ用①[[#This Row],[年月日]])</f>
        <v/>
      </c>
      <c r="AZ110" t="str">
        <f ca="1">IF(グラフ用③[[#This Row],[年月日]]=介入日[最終＋3年],NA(),IF(グラフ用①[[#This Row],[年月日]]="","",IF(グラフ用①[[#This Row],[年月日]]&lt;=介入日[年月日合成],グラフ用①[[#This Row],[eGFR]],NA())))</f>
        <v/>
      </c>
      <c r="BA110" t="str">
        <f ca="1">IF(グラフ用③[[#This Row],[年月日]]=介入日[最終＋3年],NA(),IF(グラフ用①[[#This Row],[年月日]]="","",IF(グラフ用①[[#This Row],[年月日]]&gt;介入日[年月日合成],グラフ用①[[#This Row],[eGFR]],NA())))</f>
        <v/>
      </c>
      <c r="BB11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0">
        <v>100</v>
      </c>
      <c r="BJ110" s="39" t="str">
        <f>グラフ用①[[#This Row],[年月日]]</f>
        <v/>
      </c>
      <c r="BK110" t="str">
        <f>IF(介入前後計算[[#This Row],[年月日]]="","",IF(グラフ用①[[#This Row],[年月日]]&lt;=介入日[年月日合成],グラフ用①[[#This Row],[eGFR]],""))</f>
        <v/>
      </c>
      <c r="BL110" t="str">
        <f>IF(介入前後計算[[#This Row],[年月日]]="","",IF(グラフ用①[[#This Row],[年月日]]&gt;介入日[年月日合成],グラフ用①[[#This Row],[eGFR]],""))</f>
        <v/>
      </c>
      <c r="BM110" t="str">
        <f ca="1">IFERROR(介入前後計算[[#This Row],[年月日]]*前パラメーター[傾き]+前パラメーター[切片],"")</f>
        <v/>
      </c>
      <c r="BN110" t="str">
        <f ca="1">IFERROR(介入前後計算[[#This Row],[年月日]]*後パラメーター[傾き]+後パラメーター[切片],"")</f>
        <v/>
      </c>
      <c r="BO110" s="40" t="str">
        <f>IF(介入前後計算[[#This Row],[A_eGFR]]="","",-介入前後計算[[#This Row],[A_eGFR]]+介入前後計算[[#This Row],[A予測]])</f>
        <v/>
      </c>
      <c r="BP110" s="40" t="str">
        <f>IF(介入前後計算[[#This Row],[B_eGFR]]="","",-介入前後計算[[#This Row],[B_eGFR]]+介入前後計算[[#This Row],[B予測]])</f>
        <v/>
      </c>
      <c r="BQ110" s="39" t="str">
        <f>IF(介入前後計算[[#This Row],[年月日]]="","",IF(グラフ用①[[#This Row],[年月日]]&lt;=介入日[年月日合成],グラフ用①[年月日],""))</f>
        <v/>
      </c>
      <c r="BR110" s="39" t="str">
        <f>IF(介入前後計算[[#This Row],[年月日]]="","",IF(グラフ用①[[#This Row],[年月日]]&gt;介入日[年月日合成],グラフ用①[年月日],""))</f>
        <v/>
      </c>
    </row>
    <row r="111" spans="2:70" x14ac:dyDescent="0.45">
      <c r="B111" s="1">
        <v>101</v>
      </c>
      <c r="C111" s="1" t="str">
        <f>IF(OR(入力1[[#This Row],[元号]]="",入力1[[#This Row],[和暦年]]=""),"",入力1[[#This Row],[元号]]&amp;入力1[[#This Row],[和暦年]]&amp;"年")</f>
        <v/>
      </c>
      <c r="D111" s="1" t="str">
        <f>IF(暦調整[[#This Row],[元号和暦年]]&lt;&gt;"","",IF(入力1[[#This Row],[（西暦年）]]&lt;&gt;"",入力1[[#This Row],[（西暦年）]]&amp;"年",""))</f>
        <v/>
      </c>
      <c r="E111" s="1" t="str">
        <f>IF(AND(暦調整[[#This Row],[元号和暦年]]="",暦調整[[#This Row],[西暦年（再掲）]]=""),"",IF(暦調整[[#This Row],[元号和暦年]]&lt;&gt;"",暦調整[元号和暦年],暦調整[西暦年（再掲）]))</f>
        <v/>
      </c>
      <c r="F111" s="3" t="str">
        <f>IF(暦調整[[#This Row],[年]]="","",DATEVALUE(暦調整[[#This Row],[年]]&amp;IF(入力1[[#This Row],[月]]="","1月",入力1[[#This Row],[月]]&amp;"月")&amp;IF(入力1[[#This Row],[日]]="","1日",入力1[[#This Row],[日]]&amp;"日")))</f>
        <v/>
      </c>
      <c r="G111" s="27" t="str">
        <f>IF(入力1[[#This Row],[eGFR]]="","",入力1[eGFR])</f>
        <v/>
      </c>
      <c r="H111" s="27" t="str">
        <f>IF(入力1[[#This Row],[尿蛋白定性]]="","",入力1[尿蛋白定性])</f>
        <v/>
      </c>
      <c r="K111" s="1">
        <v>101</v>
      </c>
      <c r="L111" s="3" t="str">
        <f>IFERROR(SMALL(暦調整[年月日合成],上詰昇順①[[#This Row],[番号]]),"")</f>
        <v/>
      </c>
      <c r="M111" s="1" t="str">
        <f>IFERROR(VLOOKUP(上詰昇順①[[#This Row],[年月日]],暦調整[[年月日合成]:[尿定性（再掲）]],2,FALSE),"")</f>
        <v/>
      </c>
      <c r="N111" s="1" t="str">
        <f>IFERROR(VLOOKUP(上詰昇順①[[#This Row],[年月日]],暦調整[[年月日合成]:[尿定性（再掲）]],3,FALSE),"")</f>
        <v/>
      </c>
      <c r="Q111" s="1">
        <v>101</v>
      </c>
      <c r="R111" s="28" t="str">
        <f>IF(COUNTBLANK(暦調整[[#This Row],[eGFR（再掲）]:[尿定性（再掲）]])=0,暦調整[[#This Row],[年月日合成]],"")</f>
        <v/>
      </c>
      <c r="S111" s="28" t="str">
        <f>IFERROR(SMALL(上詰昇順②[判定可能年月日],上詰昇順②[[#This Row],[番号]]),"")</f>
        <v/>
      </c>
      <c r="T111" t="str">
        <f>IFERROR(VLOOKUP(上詰昇順②[[#This Row],[年月日]],暦調整[[年月日合成]:[尿定性（再掲）]],2,FALSE),"")</f>
        <v/>
      </c>
      <c r="U111" t="str">
        <f>IFERROR(VLOOKUP(上詰昇順②[[#This Row],[年月日]],暦調整[[年月日合成]:[尿定性（再掲）]],3,FALSE),"")</f>
        <v/>
      </c>
      <c r="X111" s="1">
        <v>101</v>
      </c>
      <c r="Y111" s="3" t="str">
        <f>上詰昇順①[年月日]</f>
        <v/>
      </c>
      <c r="Z111" s="1" t="str">
        <f>上詰昇順①[対応eGFR]</f>
        <v/>
      </c>
      <c r="AC111" s="1">
        <v>101</v>
      </c>
      <c r="AD111" s="3" t="str">
        <f>上詰昇順②[[#This Row],[年月日]]</f>
        <v/>
      </c>
      <c r="AE111" s="1" t="str">
        <f>IF(上詰昇順②[対応eGFR]&lt;30,4,"")</f>
        <v/>
      </c>
      <c r="AF111" s="1" t="str">
        <f>IF(上詰昇順②[対応尿定性]="-",1,IF(上詰昇順②[対応尿定性]="±",2,IF(上詰昇順②[対応尿定性]="","",3)))</f>
        <v/>
      </c>
      <c r="AG111" s="1" t="str">
        <f>IF(グラフ用②[[#This Row],[eGFR判定]]&lt;&gt;"",グラフ用②[[#This Row],[eGFR判定]],グラフ用②[[#This Row],[尿検査判定]])</f>
        <v/>
      </c>
      <c r="AH111" s="1" t="str">
        <f>IF(グラフ用②[[#This Row],[最終判定①]]="","",IF(グラフ用②[[#This Row],[最終判定①]]=1,"第1期(腎症前期)",IF(グラフ用②[[#This Row],[最終判定①]]=2,"第2期(早期腎症期)",IF(グラフ用②[[#This Row],[最終判定①]]=3,"第3期(顕性腎症期)","第4期(腎不全期)"))))</f>
        <v/>
      </c>
      <c r="AX111">
        <v>101</v>
      </c>
      <c r="AY111" s="39" t="str">
        <f ca="1">IF(グラフ用③[[#This Row],[番号]]=COUNT(グラフ用①[年月日])+1,介入日[最終＋3年],グラフ用①[[#This Row],[年月日]])</f>
        <v/>
      </c>
      <c r="AZ111" t="str">
        <f ca="1">IF(グラフ用③[[#This Row],[年月日]]=介入日[最終＋3年],NA(),IF(グラフ用①[[#This Row],[年月日]]="","",IF(グラフ用①[[#This Row],[年月日]]&lt;=介入日[年月日合成],グラフ用①[[#This Row],[eGFR]],NA())))</f>
        <v/>
      </c>
      <c r="BA111" t="str">
        <f ca="1">IF(グラフ用③[[#This Row],[年月日]]=介入日[最終＋3年],NA(),IF(グラフ用①[[#This Row],[年月日]]="","",IF(グラフ用①[[#This Row],[年月日]]&gt;介入日[年月日合成],グラフ用①[[#This Row],[eGFR]],NA())))</f>
        <v/>
      </c>
      <c r="BB11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1">
        <v>101</v>
      </c>
      <c r="BJ111" s="39" t="str">
        <f>グラフ用①[[#This Row],[年月日]]</f>
        <v/>
      </c>
      <c r="BK111" t="str">
        <f>IF(介入前後計算[[#This Row],[年月日]]="","",IF(グラフ用①[[#This Row],[年月日]]&lt;=介入日[年月日合成],グラフ用①[[#This Row],[eGFR]],""))</f>
        <v/>
      </c>
      <c r="BL111" t="str">
        <f>IF(介入前後計算[[#This Row],[年月日]]="","",IF(グラフ用①[[#This Row],[年月日]]&gt;介入日[年月日合成],グラフ用①[[#This Row],[eGFR]],""))</f>
        <v/>
      </c>
      <c r="BM111" t="str">
        <f ca="1">IFERROR(介入前後計算[[#This Row],[年月日]]*前パラメーター[傾き]+前パラメーター[切片],"")</f>
        <v/>
      </c>
      <c r="BN111" t="str">
        <f ca="1">IFERROR(介入前後計算[[#This Row],[年月日]]*後パラメーター[傾き]+後パラメーター[切片],"")</f>
        <v/>
      </c>
      <c r="BO111" s="40" t="str">
        <f>IF(介入前後計算[[#This Row],[A_eGFR]]="","",-介入前後計算[[#This Row],[A_eGFR]]+介入前後計算[[#This Row],[A予測]])</f>
        <v/>
      </c>
      <c r="BP111" s="40" t="str">
        <f>IF(介入前後計算[[#This Row],[B_eGFR]]="","",-介入前後計算[[#This Row],[B_eGFR]]+介入前後計算[[#This Row],[B予測]])</f>
        <v/>
      </c>
      <c r="BQ111" s="39" t="str">
        <f>IF(介入前後計算[[#This Row],[年月日]]="","",IF(グラフ用①[[#This Row],[年月日]]&lt;=介入日[年月日合成],グラフ用①[年月日],""))</f>
        <v/>
      </c>
      <c r="BR111" s="39" t="str">
        <f>IF(介入前後計算[[#This Row],[年月日]]="","",IF(グラフ用①[[#This Row],[年月日]]&gt;介入日[年月日合成],グラフ用①[年月日],""))</f>
        <v/>
      </c>
    </row>
    <row r="112" spans="2:70" x14ac:dyDescent="0.45">
      <c r="B112" s="1">
        <v>102</v>
      </c>
      <c r="C112" s="1" t="str">
        <f>IF(OR(入力1[[#This Row],[元号]]="",入力1[[#This Row],[和暦年]]=""),"",入力1[[#This Row],[元号]]&amp;入力1[[#This Row],[和暦年]]&amp;"年")</f>
        <v/>
      </c>
      <c r="D112" s="1" t="str">
        <f>IF(暦調整[[#This Row],[元号和暦年]]&lt;&gt;"","",IF(入力1[[#This Row],[（西暦年）]]&lt;&gt;"",入力1[[#This Row],[（西暦年）]]&amp;"年",""))</f>
        <v/>
      </c>
      <c r="E112" s="1" t="str">
        <f>IF(AND(暦調整[[#This Row],[元号和暦年]]="",暦調整[[#This Row],[西暦年（再掲）]]=""),"",IF(暦調整[[#This Row],[元号和暦年]]&lt;&gt;"",暦調整[元号和暦年],暦調整[西暦年（再掲）]))</f>
        <v/>
      </c>
      <c r="F112" s="3" t="str">
        <f>IF(暦調整[[#This Row],[年]]="","",DATEVALUE(暦調整[[#This Row],[年]]&amp;IF(入力1[[#This Row],[月]]="","1月",入力1[[#This Row],[月]]&amp;"月")&amp;IF(入力1[[#This Row],[日]]="","1日",入力1[[#This Row],[日]]&amp;"日")))</f>
        <v/>
      </c>
      <c r="G112" s="27" t="str">
        <f>IF(入力1[[#This Row],[eGFR]]="","",入力1[eGFR])</f>
        <v/>
      </c>
      <c r="H112" s="27" t="str">
        <f>IF(入力1[[#This Row],[尿蛋白定性]]="","",入力1[尿蛋白定性])</f>
        <v/>
      </c>
      <c r="K112" s="1">
        <v>102</v>
      </c>
      <c r="L112" s="3" t="str">
        <f>IFERROR(SMALL(暦調整[年月日合成],上詰昇順①[[#This Row],[番号]]),"")</f>
        <v/>
      </c>
      <c r="M112" s="1" t="str">
        <f>IFERROR(VLOOKUP(上詰昇順①[[#This Row],[年月日]],暦調整[[年月日合成]:[尿定性（再掲）]],2,FALSE),"")</f>
        <v/>
      </c>
      <c r="N112" s="1" t="str">
        <f>IFERROR(VLOOKUP(上詰昇順①[[#This Row],[年月日]],暦調整[[年月日合成]:[尿定性（再掲）]],3,FALSE),"")</f>
        <v/>
      </c>
      <c r="Q112" s="1">
        <v>102</v>
      </c>
      <c r="R112" s="28" t="str">
        <f>IF(COUNTBLANK(暦調整[[#This Row],[eGFR（再掲）]:[尿定性（再掲）]])=0,暦調整[[#This Row],[年月日合成]],"")</f>
        <v/>
      </c>
      <c r="S112" s="28" t="str">
        <f>IFERROR(SMALL(上詰昇順②[判定可能年月日],上詰昇順②[[#This Row],[番号]]),"")</f>
        <v/>
      </c>
      <c r="T112" t="str">
        <f>IFERROR(VLOOKUP(上詰昇順②[[#This Row],[年月日]],暦調整[[年月日合成]:[尿定性（再掲）]],2,FALSE),"")</f>
        <v/>
      </c>
      <c r="U112" t="str">
        <f>IFERROR(VLOOKUP(上詰昇順②[[#This Row],[年月日]],暦調整[[年月日合成]:[尿定性（再掲）]],3,FALSE),"")</f>
        <v/>
      </c>
      <c r="X112" s="1">
        <v>102</v>
      </c>
      <c r="Y112" s="3" t="str">
        <f>上詰昇順①[年月日]</f>
        <v/>
      </c>
      <c r="Z112" s="1" t="str">
        <f>上詰昇順①[対応eGFR]</f>
        <v/>
      </c>
      <c r="AC112" s="1">
        <v>102</v>
      </c>
      <c r="AD112" s="3" t="str">
        <f>上詰昇順②[[#This Row],[年月日]]</f>
        <v/>
      </c>
      <c r="AE112" s="1" t="str">
        <f>IF(上詰昇順②[対応eGFR]&lt;30,4,"")</f>
        <v/>
      </c>
      <c r="AF112" s="1" t="str">
        <f>IF(上詰昇順②[対応尿定性]="-",1,IF(上詰昇順②[対応尿定性]="±",2,IF(上詰昇順②[対応尿定性]="","",3)))</f>
        <v/>
      </c>
      <c r="AG112" s="1" t="str">
        <f>IF(グラフ用②[[#This Row],[eGFR判定]]&lt;&gt;"",グラフ用②[[#This Row],[eGFR判定]],グラフ用②[[#This Row],[尿検査判定]])</f>
        <v/>
      </c>
      <c r="AH112" s="1" t="str">
        <f>IF(グラフ用②[[#This Row],[最終判定①]]="","",IF(グラフ用②[[#This Row],[最終判定①]]=1,"第1期(腎症前期)",IF(グラフ用②[[#This Row],[最終判定①]]=2,"第2期(早期腎症期)",IF(グラフ用②[[#This Row],[最終判定①]]=3,"第3期(顕性腎症期)","第4期(腎不全期)"))))</f>
        <v/>
      </c>
      <c r="AX112">
        <v>102</v>
      </c>
      <c r="AY112" s="39" t="str">
        <f ca="1">IF(グラフ用③[[#This Row],[番号]]=COUNT(グラフ用①[年月日])+1,介入日[最終＋3年],グラフ用①[[#This Row],[年月日]])</f>
        <v/>
      </c>
      <c r="AZ112" t="str">
        <f ca="1">IF(グラフ用③[[#This Row],[年月日]]=介入日[最終＋3年],NA(),IF(グラフ用①[[#This Row],[年月日]]="","",IF(グラフ用①[[#This Row],[年月日]]&lt;=介入日[年月日合成],グラフ用①[[#This Row],[eGFR]],NA())))</f>
        <v/>
      </c>
      <c r="BA112" t="str">
        <f ca="1">IF(グラフ用③[[#This Row],[年月日]]=介入日[最終＋3年],NA(),IF(グラフ用①[[#This Row],[年月日]]="","",IF(グラフ用①[[#This Row],[年月日]]&gt;介入日[年月日合成],グラフ用①[[#This Row],[eGFR]],NA())))</f>
        <v/>
      </c>
      <c r="BB11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2">
        <v>102</v>
      </c>
      <c r="BJ112" s="39" t="str">
        <f>グラフ用①[[#This Row],[年月日]]</f>
        <v/>
      </c>
      <c r="BK112" t="str">
        <f>IF(介入前後計算[[#This Row],[年月日]]="","",IF(グラフ用①[[#This Row],[年月日]]&lt;=介入日[年月日合成],グラフ用①[[#This Row],[eGFR]],""))</f>
        <v/>
      </c>
      <c r="BL112" t="str">
        <f>IF(介入前後計算[[#This Row],[年月日]]="","",IF(グラフ用①[[#This Row],[年月日]]&gt;介入日[年月日合成],グラフ用①[[#This Row],[eGFR]],""))</f>
        <v/>
      </c>
      <c r="BM112" t="str">
        <f ca="1">IFERROR(介入前後計算[[#This Row],[年月日]]*前パラメーター[傾き]+前パラメーター[切片],"")</f>
        <v/>
      </c>
      <c r="BN112" t="str">
        <f ca="1">IFERROR(介入前後計算[[#This Row],[年月日]]*後パラメーター[傾き]+後パラメーター[切片],"")</f>
        <v/>
      </c>
      <c r="BO112" s="40" t="str">
        <f>IF(介入前後計算[[#This Row],[A_eGFR]]="","",-介入前後計算[[#This Row],[A_eGFR]]+介入前後計算[[#This Row],[A予測]])</f>
        <v/>
      </c>
      <c r="BP112" s="40" t="str">
        <f>IF(介入前後計算[[#This Row],[B_eGFR]]="","",-介入前後計算[[#This Row],[B_eGFR]]+介入前後計算[[#This Row],[B予測]])</f>
        <v/>
      </c>
      <c r="BQ112" s="39" t="str">
        <f>IF(介入前後計算[[#This Row],[年月日]]="","",IF(グラフ用①[[#This Row],[年月日]]&lt;=介入日[年月日合成],グラフ用①[年月日],""))</f>
        <v/>
      </c>
      <c r="BR112" s="39" t="str">
        <f>IF(介入前後計算[[#This Row],[年月日]]="","",IF(グラフ用①[[#This Row],[年月日]]&gt;介入日[年月日合成],グラフ用①[年月日],""))</f>
        <v/>
      </c>
    </row>
    <row r="113" spans="2:70" x14ac:dyDescent="0.45">
      <c r="B113" s="1">
        <v>103</v>
      </c>
      <c r="C113" s="1" t="str">
        <f>IF(OR(入力1[[#This Row],[元号]]="",入力1[[#This Row],[和暦年]]=""),"",入力1[[#This Row],[元号]]&amp;入力1[[#This Row],[和暦年]]&amp;"年")</f>
        <v/>
      </c>
      <c r="D113" s="1" t="str">
        <f>IF(暦調整[[#This Row],[元号和暦年]]&lt;&gt;"","",IF(入力1[[#This Row],[（西暦年）]]&lt;&gt;"",入力1[[#This Row],[（西暦年）]]&amp;"年",""))</f>
        <v/>
      </c>
      <c r="E113" s="1" t="str">
        <f>IF(AND(暦調整[[#This Row],[元号和暦年]]="",暦調整[[#This Row],[西暦年（再掲）]]=""),"",IF(暦調整[[#This Row],[元号和暦年]]&lt;&gt;"",暦調整[元号和暦年],暦調整[西暦年（再掲）]))</f>
        <v/>
      </c>
      <c r="F113" s="3" t="str">
        <f>IF(暦調整[[#This Row],[年]]="","",DATEVALUE(暦調整[[#This Row],[年]]&amp;IF(入力1[[#This Row],[月]]="","1月",入力1[[#This Row],[月]]&amp;"月")&amp;IF(入力1[[#This Row],[日]]="","1日",入力1[[#This Row],[日]]&amp;"日")))</f>
        <v/>
      </c>
      <c r="G113" s="27" t="str">
        <f>IF(入力1[[#This Row],[eGFR]]="","",入力1[eGFR])</f>
        <v/>
      </c>
      <c r="H113" s="27" t="str">
        <f>IF(入力1[[#This Row],[尿蛋白定性]]="","",入力1[尿蛋白定性])</f>
        <v/>
      </c>
      <c r="K113" s="1">
        <v>103</v>
      </c>
      <c r="L113" s="3" t="str">
        <f>IFERROR(SMALL(暦調整[年月日合成],上詰昇順①[[#This Row],[番号]]),"")</f>
        <v/>
      </c>
      <c r="M113" s="1" t="str">
        <f>IFERROR(VLOOKUP(上詰昇順①[[#This Row],[年月日]],暦調整[[年月日合成]:[尿定性（再掲）]],2,FALSE),"")</f>
        <v/>
      </c>
      <c r="N113" s="1" t="str">
        <f>IFERROR(VLOOKUP(上詰昇順①[[#This Row],[年月日]],暦調整[[年月日合成]:[尿定性（再掲）]],3,FALSE),"")</f>
        <v/>
      </c>
      <c r="Q113" s="1">
        <v>103</v>
      </c>
      <c r="R113" s="28" t="str">
        <f>IF(COUNTBLANK(暦調整[[#This Row],[eGFR（再掲）]:[尿定性（再掲）]])=0,暦調整[[#This Row],[年月日合成]],"")</f>
        <v/>
      </c>
      <c r="S113" s="28" t="str">
        <f>IFERROR(SMALL(上詰昇順②[判定可能年月日],上詰昇順②[[#This Row],[番号]]),"")</f>
        <v/>
      </c>
      <c r="T113" t="str">
        <f>IFERROR(VLOOKUP(上詰昇順②[[#This Row],[年月日]],暦調整[[年月日合成]:[尿定性（再掲）]],2,FALSE),"")</f>
        <v/>
      </c>
      <c r="U113" t="str">
        <f>IFERROR(VLOOKUP(上詰昇順②[[#This Row],[年月日]],暦調整[[年月日合成]:[尿定性（再掲）]],3,FALSE),"")</f>
        <v/>
      </c>
      <c r="X113" s="1">
        <v>103</v>
      </c>
      <c r="Y113" s="3" t="str">
        <f>上詰昇順①[年月日]</f>
        <v/>
      </c>
      <c r="Z113" s="1" t="str">
        <f>上詰昇順①[対応eGFR]</f>
        <v/>
      </c>
      <c r="AC113" s="1">
        <v>103</v>
      </c>
      <c r="AD113" s="3" t="str">
        <f>上詰昇順②[[#This Row],[年月日]]</f>
        <v/>
      </c>
      <c r="AE113" s="1" t="str">
        <f>IF(上詰昇順②[対応eGFR]&lt;30,4,"")</f>
        <v/>
      </c>
      <c r="AF113" s="1" t="str">
        <f>IF(上詰昇順②[対応尿定性]="-",1,IF(上詰昇順②[対応尿定性]="±",2,IF(上詰昇順②[対応尿定性]="","",3)))</f>
        <v/>
      </c>
      <c r="AG113" s="1" t="str">
        <f>IF(グラフ用②[[#This Row],[eGFR判定]]&lt;&gt;"",グラフ用②[[#This Row],[eGFR判定]],グラフ用②[[#This Row],[尿検査判定]])</f>
        <v/>
      </c>
      <c r="AH113" s="1" t="str">
        <f>IF(グラフ用②[[#This Row],[最終判定①]]="","",IF(グラフ用②[[#This Row],[最終判定①]]=1,"第1期(腎症前期)",IF(グラフ用②[[#This Row],[最終判定①]]=2,"第2期(早期腎症期)",IF(グラフ用②[[#This Row],[最終判定①]]=3,"第3期(顕性腎症期)","第4期(腎不全期)"))))</f>
        <v/>
      </c>
      <c r="AX113">
        <v>103</v>
      </c>
      <c r="AY113" s="39" t="str">
        <f ca="1">IF(グラフ用③[[#This Row],[番号]]=COUNT(グラフ用①[年月日])+1,介入日[最終＋3年],グラフ用①[[#This Row],[年月日]])</f>
        <v/>
      </c>
      <c r="AZ113" t="str">
        <f ca="1">IF(グラフ用③[[#This Row],[年月日]]=介入日[最終＋3年],NA(),IF(グラフ用①[[#This Row],[年月日]]="","",IF(グラフ用①[[#This Row],[年月日]]&lt;=介入日[年月日合成],グラフ用①[[#This Row],[eGFR]],NA())))</f>
        <v/>
      </c>
      <c r="BA113" t="str">
        <f ca="1">IF(グラフ用③[[#This Row],[年月日]]=介入日[最終＋3年],NA(),IF(グラフ用①[[#This Row],[年月日]]="","",IF(グラフ用①[[#This Row],[年月日]]&gt;介入日[年月日合成],グラフ用①[[#This Row],[eGFR]],NA())))</f>
        <v/>
      </c>
      <c r="BB11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3">
        <v>103</v>
      </c>
      <c r="BJ113" s="39" t="str">
        <f>グラフ用①[[#This Row],[年月日]]</f>
        <v/>
      </c>
      <c r="BK113" t="str">
        <f>IF(介入前後計算[[#This Row],[年月日]]="","",IF(グラフ用①[[#This Row],[年月日]]&lt;=介入日[年月日合成],グラフ用①[[#This Row],[eGFR]],""))</f>
        <v/>
      </c>
      <c r="BL113" t="str">
        <f>IF(介入前後計算[[#This Row],[年月日]]="","",IF(グラフ用①[[#This Row],[年月日]]&gt;介入日[年月日合成],グラフ用①[[#This Row],[eGFR]],""))</f>
        <v/>
      </c>
      <c r="BM113" t="str">
        <f ca="1">IFERROR(介入前後計算[[#This Row],[年月日]]*前パラメーター[傾き]+前パラメーター[切片],"")</f>
        <v/>
      </c>
      <c r="BN113" t="str">
        <f ca="1">IFERROR(介入前後計算[[#This Row],[年月日]]*後パラメーター[傾き]+後パラメーター[切片],"")</f>
        <v/>
      </c>
      <c r="BO113" s="40" t="str">
        <f>IF(介入前後計算[[#This Row],[A_eGFR]]="","",-介入前後計算[[#This Row],[A_eGFR]]+介入前後計算[[#This Row],[A予測]])</f>
        <v/>
      </c>
      <c r="BP113" s="40" t="str">
        <f>IF(介入前後計算[[#This Row],[B_eGFR]]="","",-介入前後計算[[#This Row],[B_eGFR]]+介入前後計算[[#This Row],[B予測]])</f>
        <v/>
      </c>
      <c r="BQ113" s="39" t="str">
        <f>IF(介入前後計算[[#This Row],[年月日]]="","",IF(グラフ用①[[#This Row],[年月日]]&lt;=介入日[年月日合成],グラフ用①[年月日],""))</f>
        <v/>
      </c>
      <c r="BR113" s="39" t="str">
        <f>IF(介入前後計算[[#This Row],[年月日]]="","",IF(グラフ用①[[#This Row],[年月日]]&gt;介入日[年月日合成],グラフ用①[年月日],""))</f>
        <v/>
      </c>
    </row>
    <row r="114" spans="2:70" x14ac:dyDescent="0.45">
      <c r="B114" s="1">
        <v>104</v>
      </c>
      <c r="C114" s="1" t="str">
        <f>IF(OR(入力1[[#This Row],[元号]]="",入力1[[#This Row],[和暦年]]=""),"",入力1[[#This Row],[元号]]&amp;入力1[[#This Row],[和暦年]]&amp;"年")</f>
        <v/>
      </c>
      <c r="D114" s="1" t="str">
        <f>IF(暦調整[[#This Row],[元号和暦年]]&lt;&gt;"","",IF(入力1[[#This Row],[（西暦年）]]&lt;&gt;"",入力1[[#This Row],[（西暦年）]]&amp;"年",""))</f>
        <v/>
      </c>
      <c r="E114" s="1" t="str">
        <f>IF(AND(暦調整[[#This Row],[元号和暦年]]="",暦調整[[#This Row],[西暦年（再掲）]]=""),"",IF(暦調整[[#This Row],[元号和暦年]]&lt;&gt;"",暦調整[元号和暦年],暦調整[西暦年（再掲）]))</f>
        <v/>
      </c>
      <c r="F114" s="3" t="str">
        <f>IF(暦調整[[#This Row],[年]]="","",DATEVALUE(暦調整[[#This Row],[年]]&amp;IF(入力1[[#This Row],[月]]="","1月",入力1[[#This Row],[月]]&amp;"月")&amp;IF(入力1[[#This Row],[日]]="","1日",入力1[[#This Row],[日]]&amp;"日")))</f>
        <v/>
      </c>
      <c r="G114" s="27" t="str">
        <f>IF(入力1[[#This Row],[eGFR]]="","",入力1[eGFR])</f>
        <v/>
      </c>
      <c r="H114" s="27" t="str">
        <f>IF(入力1[[#This Row],[尿蛋白定性]]="","",入力1[尿蛋白定性])</f>
        <v/>
      </c>
      <c r="K114" s="1">
        <v>104</v>
      </c>
      <c r="L114" s="3" t="str">
        <f>IFERROR(SMALL(暦調整[年月日合成],上詰昇順①[[#This Row],[番号]]),"")</f>
        <v/>
      </c>
      <c r="M114" s="1" t="str">
        <f>IFERROR(VLOOKUP(上詰昇順①[[#This Row],[年月日]],暦調整[[年月日合成]:[尿定性（再掲）]],2,FALSE),"")</f>
        <v/>
      </c>
      <c r="N114" s="1" t="str">
        <f>IFERROR(VLOOKUP(上詰昇順①[[#This Row],[年月日]],暦調整[[年月日合成]:[尿定性（再掲）]],3,FALSE),"")</f>
        <v/>
      </c>
      <c r="Q114" s="1">
        <v>104</v>
      </c>
      <c r="R114" s="28" t="str">
        <f>IF(COUNTBLANK(暦調整[[#This Row],[eGFR（再掲）]:[尿定性（再掲）]])=0,暦調整[[#This Row],[年月日合成]],"")</f>
        <v/>
      </c>
      <c r="S114" s="28" t="str">
        <f>IFERROR(SMALL(上詰昇順②[判定可能年月日],上詰昇順②[[#This Row],[番号]]),"")</f>
        <v/>
      </c>
      <c r="T114" t="str">
        <f>IFERROR(VLOOKUP(上詰昇順②[[#This Row],[年月日]],暦調整[[年月日合成]:[尿定性（再掲）]],2,FALSE),"")</f>
        <v/>
      </c>
      <c r="U114" t="str">
        <f>IFERROR(VLOOKUP(上詰昇順②[[#This Row],[年月日]],暦調整[[年月日合成]:[尿定性（再掲）]],3,FALSE),"")</f>
        <v/>
      </c>
      <c r="X114" s="1">
        <v>104</v>
      </c>
      <c r="Y114" s="3" t="str">
        <f>上詰昇順①[年月日]</f>
        <v/>
      </c>
      <c r="Z114" s="1" t="str">
        <f>上詰昇順①[対応eGFR]</f>
        <v/>
      </c>
      <c r="AC114" s="1">
        <v>104</v>
      </c>
      <c r="AD114" s="3" t="str">
        <f>上詰昇順②[[#This Row],[年月日]]</f>
        <v/>
      </c>
      <c r="AE114" s="1" t="str">
        <f>IF(上詰昇順②[対応eGFR]&lt;30,4,"")</f>
        <v/>
      </c>
      <c r="AF114" s="1" t="str">
        <f>IF(上詰昇順②[対応尿定性]="-",1,IF(上詰昇順②[対応尿定性]="±",2,IF(上詰昇順②[対応尿定性]="","",3)))</f>
        <v/>
      </c>
      <c r="AG114" s="1" t="str">
        <f>IF(グラフ用②[[#This Row],[eGFR判定]]&lt;&gt;"",グラフ用②[[#This Row],[eGFR判定]],グラフ用②[[#This Row],[尿検査判定]])</f>
        <v/>
      </c>
      <c r="AH114" s="1" t="str">
        <f>IF(グラフ用②[[#This Row],[最終判定①]]="","",IF(グラフ用②[[#This Row],[最終判定①]]=1,"第1期(腎症前期)",IF(グラフ用②[[#This Row],[最終判定①]]=2,"第2期(早期腎症期)",IF(グラフ用②[[#This Row],[最終判定①]]=3,"第3期(顕性腎症期)","第4期(腎不全期)"))))</f>
        <v/>
      </c>
      <c r="AX114">
        <v>104</v>
      </c>
      <c r="AY114" s="39" t="str">
        <f ca="1">IF(グラフ用③[[#This Row],[番号]]=COUNT(グラフ用①[年月日])+1,介入日[最終＋3年],グラフ用①[[#This Row],[年月日]])</f>
        <v/>
      </c>
      <c r="AZ114" t="str">
        <f ca="1">IF(グラフ用③[[#This Row],[年月日]]=介入日[最終＋3年],NA(),IF(グラフ用①[[#This Row],[年月日]]="","",IF(グラフ用①[[#This Row],[年月日]]&lt;=介入日[年月日合成],グラフ用①[[#This Row],[eGFR]],NA())))</f>
        <v/>
      </c>
      <c r="BA114" t="str">
        <f ca="1">IF(グラフ用③[[#This Row],[年月日]]=介入日[最終＋3年],NA(),IF(グラフ用①[[#This Row],[年月日]]="","",IF(グラフ用①[[#This Row],[年月日]]&gt;介入日[年月日合成],グラフ用①[[#This Row],[eGFR]],NA())))</f>
        <v/>
      </c>
      <c r="BB11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4">
        <v>104</v>
      </c>
      <c r="BJ114" s="39" t="str">
        <f>グラフ用①[[#This Row],[年月日]]</f>
        <v/>
      </c>
      <c r="BK114" t="str">
        <f>IF(介入前後計算[[#This Row],[年月日]]="","",IF(グラフ用①[[#This Row],[年月日]]&lt;=介入日[年月日合成],グラフ用①[[#This Row],[eGFR]],""))</f>
        <v/>
      </c>
      <c r="BL114" t="str">
        <f>IF(介入前後計算[[#This Row],[年月日]]="","",IF(グラフ用①[[#This Row],[年月日]]&gt;介入日[年月日合成],グラフ用①[[#This Row],[eGFR]],""))</f>
        <v/>
      </c>
      <c r="BM114" t="str">
        <f ca="1">IFERROR(介入前後計算[[#This Row],[年月日]]*前パラメーター[傾き]+前パラメーター[切片],"")</f>
        <v/>
      </c>
      <c r="BN114" t="str">
        <f ca="1">IFERROR(介入前後計算[[#This Row],[年月日]]*後パラメーター[傾き]+後パラメーター[切片],"")</f>
        <v/>
      </c>
      <c r="BO114" s="40" t="str">
        <f>IF(介入前後計算[[#This Row],[A_eGFR]]="","",-介入前後計算[[#This Row],[A_eGFR]]+介入前後計算[[#This Row],[A予測]])</f>
        <v/>
      </c>
      <c r="BP114" s="40" t="str">
        <f>IF(介入前後計算[[#This Row],[B_eGFR]]="","",-介入前後計算[[#This Row],[B_eGFR]]+介入前後計算[[#This Row],[B予測]])</f>
        <v/>
      </c>
      <c r="BQ114" s="39" t="str">
        <f>IF(介入前後計算[[#This Row],[年月日]]="","",IF(グラフ用①[[#This Row],[年月日]]&lt;=介入日[年月日合成],グラフ用①[年月日],""))</f>
        <v/>
      </c>
      <c r="BR114" s="39" t="str">
        <f>IF(介入前後計算[[#This Row],[年月日]]="","",IF(グラフ用①[[#This Row],[年月日]]&gt;介入日[年月日合成],グラフ用①[年月日],""))</f>
        <v/>
      </c>
    </row>
    <row r="115" spans="2:70" x14ac:dyDescent="0.45">
      <c r="B115" s="1">
        <v>105</v>
      </c>
      <c r="C115" s="1" t="str">
        <f>IF(OR(入力1[[#This Row],[元号]]="",入力1[[#This Row],[和暦年]]=""),"",入力1[[#This Row],[元号]]&amp;入力1[[#This Row],[和暦年]]&amp;"年")</f>
        <v/>
      </c>
      <c r="D115" s="1" t="str">
        <f>IF(暦調整[[#This Row],[元号和暦年]]&lt;&gt;"","",IF(入力1[[#This Row],[（西暦年）]]&lt;&gt;"",入力1[[#This Row],[（西暦年）]]&amp;"年",""))</f>
        <v/>
      </c>
      <c r="E115" s="1" t="str">
        <f>IF(AND(暦調整[[#This Row],[元号和暦年]]="",暦調整[[#This Row],[西暦年（再掲）]]=""),"",IF(暦調整[[#This Row],[元号和暦年]]&lt;&gt;"",暦調整[元号和暦年],暦調整[西暦年（再掲）]))</f>
        <v/>
      </c>
      <c r="F115" s="3" t="str">
        <f>IF(暦調整[[#This Row],[年]]="","",DATEVALUE(暦調整[[#This Row],[年]]&amp;IF(入力1[[#This Row],[月]]="","1月",入力1[[#This Row],[月]]&amp;"月")&amp;IF(入力1[[#This Row],[日]]="","1日",入力1[[#This Row],[日]]&amp;"日")))</f>
        <v/>
      </c>
      <c r="G115" s="27" t="str">
        <f>IF(入力1[[#This Row],[eGFR]]="","",入力1[eGFR])</f>
        <v/>
      </c>
      <c r="H115" s="27" t="str">
        <f>IF(入力1[[#This Row],[尿蛋白定性]]="","",入力1[尿蛋白定性])</f>
        <v/>
      </c>
      <c r="K115" s="1">
        <v>105</v>
      </c>
      <c r="L115" s="3" t="str">
        <f>IFERROR(SMALL(暦調整[年月日合成],上詰昇順①[[#This Row],[番号]]),"")</f>
        <v/>
      </c>
      <c r="M115" s="1" t="str">
        <f>IFERROR(VLOOKUP(上詰昇順①[[#This Row],[年月日]],暦調整[[年月日合成]:[尿定性（再掲）]],2,FALSE),"")</f>
        <v/>
      </c>
      <c r="N115" s="1" t="str">
        <f>IFERROR(VLOOKUP(上詰昇順①[[#This Row],[年月日]],暦調整[[年月日合成]:[尿定性（再掲）]],3,FALSE),"")</f>
        <v/>
      </c>
      <c r="Q115" s="1">
        <v>105</v>
      </c>
      <c r="R115" s="28" t="str">
        <f>IF(COUNTBLANK(暦調整[[#This Row],[eGFR（再掲）]:[尿定性（再掲）]])=0,暦調整[[#This Row],[年月日合成]],"")</f>
        <v/>
      </c>
      <c r="S115" s="28" t="str">
        <f>IFERROR(SMALL(上詰昇順②[判定可能年月日],上詰昇順②[[#This Row],[番号]]),"")</f>
        <v/>
      </c>
      <c r="T115" t="str">
        <f>IFERROR(VLOOKUP(上詰昇順②[[#This Row],[年月日]],暦調整[[年月日合成]:[尿定性（再掲）]],2,FALSE),"")</f>
        <v/>
      </c>
      <c r="U115" t="str">
        <f>IFERROR(VLOOKUP(上詰昇順②[[#This Row],[年月日]],暦調整[[年月日合成]:[尿定性（再掲）]],3,FALSE),"")</f>
        <v/>
      </c>
      <c r="X115" s="1">
        <v>105</v>
      </c>
      <c r="Y115" s="3" t="str">
        <f>上詰昇順①[年月日]</f>
        <v/>
      </c>
      <c r="Z115" s="1" t="str">
        <f>上詰昇順①[対応eGFR]</f>
        <v/>
      </c>
      <c r="AC115" s="1">
        <v>105</v>
      </c>
      <c r="AD115" s="3" t="str">
        <f>上詰昇順②[[#This Row],[年月日]]</f>
        <v/>
      </c>
      <c r="AE115" s="1" t="str">
        <f>IF(上詰昇順②[対応eGFR]&lt;30,4,"")</f>
        <v/>
      </c>
      <c r="AF115" s="1" t="str">
        <f>IF(上詰昇順②[対応尿定性]="-",1,IF(上詰昇順②[対応尿定性]="±",2,IF(上詰昇順②[対応尿定性]="","",3)))</f>
        <v/>
      </c>
      <c r="AG115" s="1" t="str">
        <f>IF(グラフ用②[[#This Row],[eGFR判定]]&lt;&gt;"",グラフ用②[[#This Row],[eGFR判定]],グラフ用②[[#This Row],[尿検査判定]])</f>
        <v/>
      </c>
      <c r="AH115" s="1" t="str">
        <f>IF(グラフ用②[[#This Row],[最終判定①]]="","",IF(グラフ用②[[#This Row],[最終判定①]]=1,"第1期(腎症前期)",IF(グラフ用②[[#This Row],[最終判定①]]=2,"第2期(早期腎症期)",IF(グラフ用②[[#This Row],[最終判定①]]=3,"第3期(顕性腎症期)","第4期(腎不全期)"))))</f>
        <v/>
      </c>
      <c r="AX115">
        <v>105</v>
      </c>
      <c r="AY115" s="39" t="str">
        <f ca="1">IF(グラフ用③[[#This Row],[番号]]=COUNT(グラフ用①[年月日])+1,介入日[最終＋3年],グラフ用①[[#This Row],[年月日]])</f>
        <v/>
      </c>
      <c r="AZ115" t="str">
        <f ca="1">IF(グラフ用③[[#This Row],[年月日]]=介入日[最終＋3年],NA(),IF(グラフ用①[[#This Row],[年月日]]="","",IF(グラフ用①[[#This Row],[年月日]]&lt;=介入日[年月日合成],グラフ用①[[#This Row],[eGFR]],NA())))</f>
        <v/>
      </c>
      <c r="BA115" t="str">
        <f ca="1">IF(グラフ用③[[#This Row],[年月日]]=介入日[最終＋3年],NA(),IF(グラフ用①[[#This Row],[年月日]]="","",IF(グラフ用①[[#This Row],[年月日]]&gt;介入日[年月日合成],グラフ用①[[#This Row],[eGFR]],NA())))</f>
        <v/>
      </c>
      <c r="BB11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5">
        <v>105</v>
      </c>
      <c r="BJ115" s="39" t="str">
        <f>グラフ用①[[#This Row],[年月日]]</f>
        <v/>
      </c>
      <c r="BK115" t="str">
        <f>IF(介入前後計算[[#This Row],[年月日]]="","",IF(グラフ用①[[#This Row],[年月日]]&lt;=介入日[年月日合成],グラフ用①[[#This Row],[eGFR]],""))</f>
        <v/>
      </c>
      <c r="BL115" t="str">
        <f>IF(介入前後計算[[#This Row],[年月日]]="","",IF(グラフ用①[[#This Row],[年月日]]&gt;介入日[年月日合成],グラフ用①[[#This Row],[eGFR]],""))</f>
        <v/>
      </c>
      <c r="BM115" t="str">
        <f ca="1">IFERROR(介入前後計算[[#This Row],[年月日]]*前パラメーター[傾き]+前パラメーター[切片],"")</f>
        <v/>
      </c>
      <c r="BN115" t="str">
        <f ca="1">IFERROR(介入前後計算[[#This Row],[年月日]]*後パラメーター[傾き]+後パラメーター[切片],"")</f>
        <v/>
      </c>
      <c r="BO115" s="40" t="str">
        <f>IF(介入前後計算[[#This Row],[A_eGFR]]="","",-介入前後計算[[#This Row],[A_eGFR]]+介入前後計算[[#This Row],[A予測]])</f>
        <v/>
      </c>
      <c r="BP115" s="40" t="str">
        <f>IF(介入前後計算[[#This Row],[B_eGFR]]="","",-介入前後計算[[#This Row],[B_eGFR]]+介入前後計算[[#This Row],[B予測]])</f>
        <v/>
      </c>
      <c r="BQ115" s="39" t="str">
        <f>IF(介入前後計算[[#This Row],[年月日]]="","",IF(グラフ用①[[#This Row],[年月日]]&lt;=介入日[年月日合成],グラフ用①[年月日],""))</f>
        <v/>
      </c>
      <c r="BR115" s="39" t="str">
        <f>IF(介入前後計算[[#This Row],[年月日]]="","",IF(グラフ用①[[#This Row],[年月日]]&gt;介入日[年月日合成],グラフ用①[年月日],""))</f>
        <v/>
      </c>
    </row>
    <row r="116" spans="2:70" x14ac:dyDescent="0.45">
      <c r="B116" s="1">
        <v>106</v>
      </c>
      <c r="C116" s="1" t="str">
        <f>IF(OR(入力1[[#This Row],[元号]]="",入力1[[#This Row],[和暦年]]=""),"",入力1[[#This Row],[元号]]&amp;入力1[[#This Row],[和暦年]]&amp;"年")</f>
        <v/>
      </c>
      <c r="D116" s="1" t="str">
        <f>IF(暦調整[[#This Row],[元号和暦年]]&lt;&gt;"","",IF(入力1[[#This Row],[（西暦年）]]&lt;&gt;"",入力1[[#This Row],[（西暦年）]]&amp;"年",""))</f>
        <v/>
      </c>
      <c r="E116" s="1" t="str">
        <f>IF(AND(暦調整[[#This Row],[元号和暦年]]="",暦調整[[#This Row],[西暦年（再掲）]]=""),"",IF(暦調整[[#This Row],[元号和暦年]]&lt;&gt;"",暦調整[元号和暦年],暦調整[西暦年（再掲）]))</f>
        <v/>
      </c>
      <c r="F116" s="3" t="str">
        <f>IF(暦調整[[#This Row],[年]]="","",DATEVALUE(暦調整[[#This Row],[年]]&amp;IF(入力1[[#This Row],[月]]="","1月",入力1[[#This Row],[月]]&amp;"月")&amp;IF(入力1[[#This Row],[日]]="","1日",入力1[[#This Row],[日]]&amp;"日")))</f>
        <v/>
      </c>
      <c r="G116" s="27" t="str">
        <f>IF(入力1[[#This Row],[eGFR]]="","",入力1[eGFR])</f>
        <v/>
      </c>
      <c r="H116" s="27" t="str">
        <f>IF(入力1[[#This Row],[尿蛋白定性]]="","",入力1[尿蛋白定性])</f>
        <v/>
      </c>
      <c r="K116" s="1">
        <v>106</v>
      </c>
      <c r="L116" s="3" t="str">
        <f>IFERROR(SMALL(暦調整[年月日合成],上詰昇順①[[#This Row],[番号]]),"")</f>
        <v/>
      </c>
      <c r="M116" s="1" t="str">
        <f>IFERROR(VLOOKUP(上詰昇順①[[#This Row],[年月日]],暦調整[[年月日合成]:[尿定性（再掲）]],2,FALSE),"")</f>
        <v/>
      </c>
      <c r="N116" s="1" t="str">
        <f>IFERROR(VLOOKUP(上詰昇順①[[#This Row],[年月日]],暦調整[[年月日合成]:[尿定性（再掲）]],3,FALSE),"")</f>
        <v/>
      </c>
      <c r="Q116" s="1">
        <v>106</v>
      </c>
      <c r="R116" s="28" t="str">
        <f>IF(COUNTBLANK(暦調整[[#This Row],[eGFR（再掲）]:[尿定性（再掲）]])=0,暦調整[[#This Row],[年月日合成]],"")</f>
        <v/>
      </c>
      <c r="S116" s="28" t="str">
        <f>IFERROR(SMALL(上詰昇順②[判定可能年月日],上詰昇順②[[#This Row],[番号]]),"")</f>
        <v/>
      </c>
      <c r="T116" t="str">
        <f>IFERROR(VLOOKUP(上詰昇順②[[#This Row],[年月日]],暦調整[[年月日合成]:[尿定性（再掲）]],2,FALSE),"")</f>
        <v/>
      </c>
      <c r="U116" t="str">
        <f>IFERROR(VLOOKUP(上詰昇順②[[#This Row],[年月日]],暦調整[[年月日合成]:[尿定性（再掲）]],3,FALSE),"")</f>
        <v/>
      </c>
      <c r="X116" s="1">
        <v>106</v>
      </c>
      <c r="Y116" s="3" t="str">
        <f>上詰昇順①[年月日]</f>
        <v/>
      </c>
      <c r="Z116" s="1" t="str">
        <f>上詰昇順①[対応eGFR]</f>
        <v/>
      </c>
      <c r="AC116" s="1">
        <v>106</v>
      </c>
      <c r="AD116" s="3" t="str">
        <f>上詰昇順②[[#This Row],[年月日]]</f>
        <v/>
      </c>
      <c r="AE116" s="1" t="str">
        <f>IF(上詰昇順②[対応eGFR]&lt;30,4,"")</f>
        <v/>
      </c>
      <c r="AF116" s="1" t="str">
        <f>IF(上詰昇順②[対応尿定性]="-",1,IF(上詰昇順②[対応尿定性]="±",2,IF(上詰昇順②[対応尿定性]="","",3)))</f>
        <v/>
      </c>
      <c r="AG116" s="1" t="str">
        <f>IF(グラフ用②[[#This Row],[eGFR判定]]&lt;&gt;"",グラフ用②[[#This Row],[eGFR判定]],グラフ用②[[#This Row],[尿検査判定]])</f>
        <v/>
      </c>
      <c r="AH116" s="1" t="str">
        <f>IF(グラフ用②[[#This Row],[最終判定①]]="","",IF(グラフ用②[[#This Row],[最終判定①]]=1,"第1期(腎症前期)",IF(グラフ用②[[#This Row],[最終判定①]]=2,"第2期(早期腎症期)",IF(グラフ用②[[#This Row],[最終判定①]]=3,"第3期(顕性腎症期)","第4期(腎不全期)"))))</f>
        <v/>
      </c>
      <c r="AX116">
        <v>106</v>
      </c>
      <c r="AY116" s="39" t="str">
        <f ca="1">IF(グラフ用③[[#This Row],[番号]]=COUNT(グラフ用①[年月日])+1,介入日[最終＋3年],グラフ用①[[#This Row],[年月日]])</f>
        <v/>
      </c>
      <c r="AZ116" t="str">
        <f ca="1">IF(グラフ用③[[#This Row],[年月日]]=介入日[最終＋3年],NA(),IF(グラフ用①[[#This Row],[年月日]]="","",IF(グラフ用①[[#This Row],[年月日]]&lt;=介入日[年月日合成],グラフ用①[[#This Row],[eGFR]],NA())))</f>
        <v/>
      </c>
      <c r="BA116" t="str">
        <f ca="1">IF(グラフ用③[[#This Row],[年月日]]=介入日[最終＋3年],NA(),IF(グラフ用①[[#This Row],[年月日]]="","",IF(グラフ用①[[#This Row],[年月日]]&gt;介入日[年月日合成],グラフ用①[[#This Row],[eGFR]],NA())))</f>
        <v/>
      </c>
      <c r="BB11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6">
        <v>106</v>
      </c>
      <c r="BJ116" s="39" t="str">
        <f>グラフ用①[[#This Row],[年月日]]</f>
        <v/>
      </c>
      <c r="BK116" t="str">
        <f>IF(介入前後計算[[#This Row],[年月日]]="","",IF(グラフ用①[[#This Row],[年月日]]&lt;=介入日[年月日合成],グラフ用①[[#This Row],[eGFR]],""))</f>
        <v/>
      </c>
      <c r="BL116" t="str">
        <f>IF(介入前後計算[[#This Row],[年月日]]="","",IF(グラフ用①[[#This Row],[年月日]]&gt;介入日[年月日合成],グラフ用①[[#This Row],[eGFR]],""))</f>
        <v/>
      </c>
      <c r="BM116" t="str">
        <f ca="1">IFERROR(介入前後計算[[#This Row],[年月日]]*前パラメーター[傾き]+前パラメーター[切片],"")</f>
        <v/>
      </c>
      <c r="BN116" t="str">
        <f ca="1">IFERROR(介入前後計算[[#This Row],[年月日]]*後パラメーター[傾き]+後パラメーター[切片],"")</f>
        <v/>
      </c>
      <c r="BO116" s="40" t="str">
        <f>IF(介入前後計算[[#This Row],[A_eGFR]]="","",-介入前後計算[[#This Row],[A_eGFR]]+介入前後計算[[#This Row],[A予測]])</f>
        <v/>
      </c>
      <c r="BP116" s="40" t="str">
        <f>IF(介入前後計算[[#This Row],[B_eGFR]]="","",-介入前後計算[[#This Row],[B_eGFR]]+介入前後計算[[#This Row],[B予測]])</f>
        <v/>
      </c>
      <c r="BQ116" s="39" t="str">
        <f>IF(介入前後計算[[#This Row],[年月日]]="","",IF(グラフ用①[[#This Row],[年月日]]&lt;=介入日[年月日合成],グラフ用①[年月日],""))</f>
        <v/>
      </c>
      <c r="BR116" s="39" t="str">
        <f>IF(介入前後計算[[#This Row],[年月日]]="","",IF(グラフ用①[[#This Row],[年月日]]&gt;介入日[年月日合成],グラフ用①[年月日],""))</f>
        <v/>
      </c>
    </row>
    <row r="117" spans="2:70" x14ac:dyDescent="0.45">
      <c r="B117" s="1">
        <v>107</v>
      </c>
      <c r="C117" s="1" t="str">
        <f>IF(OR(入力1[[#This Row],[元号]]="",入力1[[#This Row],[和暦年]]=""),"",入力1[[#This Row],[元号]]&amp;入力1[[#This Row],[和暦年]]&amp;"年")</f>
        <v/>
      </c>
      <c r="D117" s="1" t="str">
        <f>IF(暦調整[[#This Row],[元号和暦年]]&lt;&gt;"","",IF(入力1[[#This Row],[（西暦年）]]&lt;&gt;"",入力1[[#This Row],[（西暦年）]]&amp;"年",""))</f>
        <v/>
      </c>
      <c r="E117" s="1" t="str">
        <f>IF(AND(暦調整[[#This Row],[元号和暦年]]="",暦調整[[#This Row],[西暦年（再掲）]]=""),"",IF(暦調整[[#This Row],[元号和暦年]]&lt;&gt;"",暦調整[元号和暦年],暦調整[西暦年（再掲）]))</f>
        <v/>
      </c>
      <c r="F117" s="3" t="str">
        <f>IF(暦調整[[#This Row],[年]]="","",DATEVALUE(暦調整[[#This Row],[年]]&amp;IF(入力1[[#This Row],[月]]="","1月",入力1[[#This Row],[月]]&amp;"月")&amp;IF(入力1[[#This Row],[日]]="","1日",入力1[[#This Row],[日]]&amp;"日")))</f>
        <v/>
      </c>
      <c r="G117" s="27" t="str">
        <f>IF(入力1[[#This Row],[eGFR]]="","",入力1[eGFR])</f>
        <v/>
      </c>
      <c r="H117" s="27" t="str">
        <f>IF(入力1[[#This Row],[尿蛋白定性]]="","",入力1[尿蛋白定性])</f>
        <v/>
      </c>
      <c r="K117" s="1">
        <v>107</v>
      </c>
      <c r="L117" s="3" t="str">
        <f>IFERROR(SMALL(暦調整[年月日合成],上詰昇順①[[#This Row],[番号]]),"")</f>
        <v/>
      </c>
      <c r="M117" s="1" t="str">
        <f>IFERROR(VLOOKUP(上詰昇順①[[#This Row],[年月日]],暦調整[[年月日合成]:[尿定性（再掲）]],2,FALSE),"")</f>
        <v/>
      </c>
      <c r="N117" s="1" t="str">
        <f>IFERROR(VLOOKUP(上詰昇順①[[#This Row],[年月日]],暦調整[[年月日合成]:[尿定性（再掲）]],3,FALSE),"")</f>
        <v/>
      </c>
      <c r="Q117" s="1">
        <v>107</v>
      </c>
      <c r="R117" s="28" t="str">
        <f>IF(COUNTBLANK(暦調整[[#This Row],[eGFR（再掲）]:[尿定性（再掲）]])=0,暦調整[[#This Row],[年月日合成]],"")</f>
        <v/>
      </c>
      <c r="S117" s="28" t="str">
        <f>IFERROR(SMALL(上詰昇順②[判定可能年月日],上詰昇順②[[#This Row],[番号]]),"")</f>
        <v/>
      </c>
      <c r="T117" t="str">
        <f>IFERROR(VLOOKUP(上詰昇順②[[#This Row],[年月日]],暦調整[[年月日合成]:[尿定性（再掲）]],2,FALSE),"")</f>
        <v/>
      </c>
      <c r="U117" t="str">
        <f>IFERROR(VLOOKUP(上詰昇順②[[#This Row],[年月日]],暦調整[[年月日合成]:[尿定性（再掲）]],3,FALSE),"")</f>
        <v/>
      </c>
      <c r="X117" s="1">
        <v>107</v>
      </c>
      <c r="Y117" s="3" t="str">
        <f>上詰昇順①[年月日]</f>
        <v/>
      </c>
      <c r="Z117" s="1" t="str">
        <f>上詰昇順①[対応eGFR]</f>
        <v/>
      </c>
      <c r="AC117" s="1">
        <v>107</v>
      </c>
      <c r="AD117" s="3" t="str">
        <f>上詰昇順②[[#This Row],[年月日]]</f>
        <v/>
      </c>
      <c r="AE117" s="1" t="str">
        <f>IF(上詰昇順②[対応eGFR]&lt;30,4,"")</f>
        <v/>
      </c>
      <c r="AF117" s="1" t="str">
        <f>IF(上詰昇順②[対応尿定性]="-",1,IF(上詰昇順②[対応尿定性]="±",2,IF(上詰昇順②[対応尿定性]="","",3)))</f>
        <v/>
      </c>
      <c r="AG117" s="1" t="str">
        <f>IF(グラフ用②[[#This Row],[eGFR判定]]&lt;&gt;"",グラフ用②[[#This Row],[eGFR判定]],グラフ用②[[#This Row],[尿検査判定]])</f>
        <v/>
      </c>
      <c r="AH117" s="1" t="str">
        <f>IF(グラフ用②[[#This Row],[最終判定①]]="","",IF(グラフ用②[[#This Row],[最終判定①]]=1,"第1期(腎症前期)",IF(グラフ用②[[#This Row],[最終判定①]]=2,"第2期(早期腎症期)",IF(グラフ用②[[#This Row],[最終判定①]]=3,"第3期(顕性腎症期)","第4期(腎不全期)"))))</f>
        <v/>
      </c>
      <c r="AX117">
        <v>107</v>
      </c>
      <c r="AY117" s="39" t="str">
        <f ca="1">IF(グラフ用③[[#This Row],[番号]]=COUNT(グラフ用①[年月日])+1,介入日[最終＋3年],グラフ用①[[#This Row],[年月日]])</f>
        <v/>
      </c>
      <c r="AZ117" t="str">
        <f ca="1">IF(グラフ用③[[#This Row],[年月日]]=介入日[最終＋3年],NA(),IF(グラフ用①[[#This Row],[年月日]]="","",IF(グラフ用①[[#This Row],[年月日]]&lt;=介入日[年月日合成],グラフ用①[[#This Row],[eGFR]],NA())))</f>
        <v/>
      </c>
      <c r="BA117" t="str">
        <f ca="1">IF(グラフ用③[[#This Row],[年月日]]=介入日[最終＋3年],NA(),IF(グラフ用①[[#This Row],[年月日]]="","",IF(グラフ用①[[#This Row],[年月日]]&gt;介入日[年月日合成],グラフ用①[[#This Row],[eGFR]],NA())))</f>
        <v/>
      </c>
      <c r="BB11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7">
        <v>107</v>
      </c>
      <c r="BJ117" s="39" t="str">
        <f>グラフ用①[[#This Row],[年月日]]</f>
        <v/>
      </c>
      <c r="BK117" t="str">
        <f>IF(介入前後計算[[#This Row],[年月日]]="","",IF(グラフ用①[[#This Row],[年月日]]&lt;=介入日[年月日合成],グラフ用①[[#This Row],[eGFR]],""))</f>
        <v/>
      </c>
      <c r="BL117" t="str">
        <f>IF(介入前後計算[[#This Row],[年月日]]="","",IF(グラフ用①[[#This Row],[年月日]]&gt;介入日[年月日合成],グラフ用①[[#This Row],[eGFR]],""))</f>
        <v/>
      </c>
      <c r="BM117" t="str">
        <f ca="1">IFERROR(介入前後計算[[#This Row],[年月日]]*前パラメーター[傾き]+前パラメーター[切片],"")</f>
        <v/>
      </c>
      <c r="BN117" t="str">
        <f ca="1">IFERROR(介入前後計算[[#This Row],[年月日]]*後パラメーター[傾き]+後パラメーター[切片],"")</f>
        <v/>
      </c>
      <c r="BO117" s="40" t="str">
        <f>IF(介入前後計算[[#This Row],[A_eGFR]]="","",-介入前後計算[[#This Row],[A_eGFR]]+介入前後計算[[#This Row],[A予測]])</f>
        <v/>
      </c>
      <c r="BP117" s="40" t="str">
        <f>IF(介入前後計算[[#This Row],[B_eGFR]]="","",-介入前後計算[[#This Row],[B_eGFR]]+介入前後計算[[#This Row],[B予測]])</f>
        <v/>
      </c>
      <c r="BQ117" s="39" t="str">
        <f>IF(介入前後計算[[#This Row],[年月日]]="","",IF(グラフ用①[[#This Row],[年月日]]&lt;=介入日[年月日合成],グラフ用①[年月日],""))</f>
        <v/>
      </c>
      <c r="BR117" s="39" t="str">
        <f>IF(介入前後計算[[#This Row],[年月日]]="","",IF(グラフ用①[[#This Row],[年月日]]&gt;介入日[年月日合成],グラフ用①[年月日],""))</f>
        <v/>
      </c>
    </row>
    <row r="118" spans="2:70" x14ac:dyDescent="0.45">
      <c r="B118" s="1">
        <v>108</v>
      </c>
      <c r="C118" s="1" t="str">
        <f>IF(OR(入力1[[#This Row],[元号]]="",入力1[[#This Row],[和暦年]]=""),"",入力1[[#This Row],[元号]]&amp;入力1[[#This Row],[和暦年]]&amp;"年")</f>
        <v/>
      </c>
      <c r="D118" s="1" t="str">
        <f>IF(暦調整[[#This Row],[元号和暦年]]&lt;&gt;"","",IF(入力1[[#This Row],[（西暦年）]]&lt;&gt;"",入力1[[#This Row],[（西暦年）]]&amp;"年",""))</f>
        <v/>
      </c>
      <c r="E118" s="1" t="str">
        <f>IF(AND(暦調整[[#This Row],[元号和暦年]]="",暦調整[[#This Row],[西暦年（再掲）]]=""),"",IF(暦調整[[#This Row],[元号和暦年]]&lt;&gt;"",暦調整[元号和暦年],暦調整[西暦年（再掲）]))</f>
        <v/>
      </c>
      <c r="F118" s="3" t="str">
        <f>IF(暦調整[[#This Row],[年]]="","",DATEVALUE(暦調整[[#This Row],[年]]&amp;IF(入力1[[#This Row],[月]]="","1月",入力1[[#This Row],[月]]&amp;"月")&amp;IF(入力1[[#This Row],[日]]="","1日",入力1[[#This Row],[日]]&amp;"日")))</f>
        <v/>
      </c>
      <c r="G118" s="27" t="str">
        <f>IF(入力1[[#This Row],[eGFR]]="","",入力1[eGFR])</f>
        <v/>
      </c>
      <c r="H118" s="27" t="str">
        <f>IF(入力1[[#This Row],[尿蛋白定性]]="","",入力1[尿蛋白定性])</f>
        <v/>
      </c>
      <c r="K118" s="1">
        <v>108</v>
      </c>
      <c r="L118" s="3" t="str">
        <f>IFERROR(SMALL(暦調整[年月日合成],上詰昇順①[[#This Row],[番号]]),"")</f>
        <v/>
      </c>
      <c r="M118" s="1" t="str">
        <f>IFERROR(VLOOKUP(上詰昇順①[[#This Row],[年月日]],暦調整[[年月日合成]:[尿定性（再掲）]],2,FALSE),"")</f>
        <v/>
      </c>
      <c r="N118" s="1" t="str">
        <f>IFERROR(VLOOKUP(上詰昇順①[[#This Row],[年月日]],暦調整[[年月日合成]:[尿定性（再掲）]],3,FALSE),"")</f>
        <v/>
      </c>
      <c r="Q118" s="1">
        <v>108</v>
      </c>
      <c r="R118" s="28" t="str">
        <f>IF(COUNTBLANK(暦調整[[#This Row],[eGFR（再掲）]:[尿定性（再掲）]])=0,暦調整[[#This Row],[年月日合成]],"")</f>
        <v/>
      </c>
      <c r="S118" s="28" t="str">
        <f>IFERROR(SMALL(上詰昇順②[判定可能年月日],上詰昇順②[[#This Row],[番号]]),"")</f>
        <v/>
      </c>
      <c r="T118" t="str">
        <f>IFERROR(VLOOKUP(上詰昇順②[[#This Row],[年月日]],暦調整[[年月日合成]:[尿定性（再掲）]],2,FALSE),"")</f>
        <v/>
      </c>
      <c r="U118" t="str">
        <f>IFERROR(VLOOKUP(上詰昇順②[[#This Row],[年月日]],暦調整[[年月日合成]:[尿定性（再掲）]],3,FALSE),"")</f>
        <v/>
      </c>
      <c r="X118" s="1">
        <v>108</v>
      </c>
      <c r="Y118" s="3" t="str">
        <f>上詰昇順①[年月日]</f>
        <v/>
      </c>
      <c r="Z118" s="1" t="str">
        <f>上詰昇順①[対応eGFR]</f>
        <v/>
      </c>
      <c r="AC118" s="1">
        <v>108</v>
      </c>
      <c r="AD118" s="3" t="str">
        <f>上詰昇順②[[#This Row],[年月日]]</f>
        <v/>
      </c>
      <c r="AE118" s="1" t="str">
        <f>IF(上詰昇順②[対応eGFR]&lt;30,4,"")</f>
        <v/>
      </c>
      <c r="AF118" s="1" t="str">
        <f>IF(上詰昇順②[対応尿定性]="-",1,IF(上詰昇順②[対応尿定性]="±",2,IF(上詰昇順②[対応尿定性]="","",3)))</f>
        <v/>
      </c>
      <c r="AG118" s="1" t="str">
        <f>IF(グラフ用②[[#This Row],[eGFR判定]]&lt;&gt;"",グラフ用②[[#This Row],[eGFR判定]],グラフ用②[[#This Row],[尿検査判定]])</f>
        <v/>
      </c>
      <c r="AH118" s="1" t="str">
        <f>IF(グラフ用②[[#This Row],[最終判定①]]="","",IF(グラフ用②[[#This Row],[最終判定①]]=1,"第1期(腎症前期)",IF(グラフ用②[[#This Row],[最終判定①]]=2,"第2期(早期腎症期)",IF(グラフ用②[[#This Row],[最終判定①]]=3,"第3期(顕性腎症期)","第4期(腎不全期)"))))</f>
        <v/>
      </c>
      <c r="AX118">
        <v>108</v>
      </c>
      <c r="AY118" s="39" t="str">
        <f ca="1">IF(グラフ用③[[#This Row],[番号]]=COUNT(グラフ用①[年月日])+1,介入日[最終＋3年],グラフ用①[[#This Row],[年月日]])</f>
        <v/>
      </c>
      <c r="AZ118" t="str">
        <f ca="1">IF(グラフ用③[[#This Row],[年月日]]=介入日[最終＋3年],NA(),IF(グラフ用①[[#This Row],[年月日]]="","",IF(グラフ用①[[#This Row],[年月日]]&lt;=介入日[年月日合成],グラフ用①[[#This Row],[eGFR]],NA())))</f>
        <v/>
      </c>
      <c r="BA118" t="str">
        <f ca="1">IF(グラフ用③[[#This Row],[年月日]]=介入日[最終＋3年],NA(),IF(グラフ用①[[#This Row],[年月日]]="","",IF(グラフ用①[[#This Row],[年月日]]&gt;介入日[年月日合成],グラフ用①[[#This Row],[eGFR]],NA())))</f>
        <v/>
      </c>
      <c r="BB11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8">
        <v>108</v>
      </c>
      <c r="BJ118" s="39" t="str">
        <f>グラフ用①[[#This Row],[年月日]]</f>
        <v/>
      </c>
      <c r="BK118" t="str">
        <f>IF(介入前後計算[[#This Row],[年月日]]="","",IF(グラフ用①[[#This Row],[年月日]]&lt;=介入日[年月日合成],グラフ用①[[#This Row],[eGFR]],""))</f>
        <v/>
      </c>
      <c r="BL118" t="str">
        <f>IF(介入前後計算[[#This Row],[年月日]]="","",IF(グラフ用①[[#This Row],[年月日]]&gt;介入日[年月日合成],グラフ用①[[#This Row],[eGFR]],""))</f>
        <v/>
      </c>
      <c r="BM118" t="str">
        <f ca="1">IFERROR(介入前後計算[[#This Row],[年月日]]*前パラメーター[傾き]+前パラメーター[切片],"")</f>
        <v/>
      </c>
      <c r="BN118" t="str">
        <f ca="1">IFERROR(介入前後計算[[#This Row],[年月日]]*後パラメーター[傾き]+後パラメーター[切片],"")</f>
        <v/>
      </c>
      <c r="BO118" s="40" t="str">
        <f>IF(介入前後計算[[#This Row],[A_eGFR]]="","",-介入前後計算[[#This Row],[A_eGFR]]+介入前後計算[[#This Row],[A予測]])</f>
        <v/>
      </c>
      <c r="BP118" s="40" t="str">
        <f>IF(介入前後計算[[#This Row],[B_eGFR]]="","",-介入前後計算[[#This Row],[B_eGFR]]+介入前後計算[[#This Row],[B予測]])</f>
        <v/>
      </c>
      <c r="BQ118" s="39" t="str">
        <f>IF(介入前後計算[[#This Row],[年月日]]="","",IF(グラフ用①[[#This Row],[年月日]]&lt;=介入日[年月日合成],グラフ用①[年月日],""))</f>
        <v/>
      </c>
      <c r="BR118" s="39" t="str">
        <f>IF(介入前後計算[[#This Row],[年月日]]="","",IF(グラフ用①[[#This Row],[年月日]]&gt;介入日[年月日合成],グラフ用①[年月日],""))</f>
        <v/>
      </c>
    </row>
    <row r="119" spans="2:70" x14ac:dyDescent="0.45">
      <c r="B119" s="1">
        <v>109</v>
      </c>
      <c r="C119" s="1" t="str">
        <f>IF(OR(入力1[[#This Row],[元号]]="",入力1[[#This Row],[和暦年]]=""),"",入力1[[#This Row],[元号]]&amp;入力1[[#This Row],[和暦年]]&amp;"年")</f>
        <v/>
      </c>
      <c r="D119" s="1" t="str">
        <f>IF(暦調整[[#This Row],[元号和暦年]]&lt;&gt;"","",IF(入力1[[#This Row],[（西暦年）]]&lt;&gt;"",入力1[[#This Row],[（西暦年）]]&amp;"年",""))</f>
        <v/>
      </c>
      <c r="E119" s="1" t="str">
        <f>IF(AND(暦調整[[#This Row],[元号和暦年]]="",暦調整[[#This Row],[西暦年（再掲）]]=""),"",IF(暦調整[[#This Row],[元号和暦年]]&lt;&gt;"",暦調整[元号和暦年],暦調整[西暦年（再掲）]))</f>
        <v/>
      </c>
      <c r="F119" s="3" t="str">
        <f>IF(暦調整[[#This Row],[年]]="","",DATEVALUE(暦調整[[#This Row],[年]]&amp;IF(入力1[[#This Row],[月]]="","1月",入力1[[#This Row],[月]]&amp;"月")&amp;IF(入力1[[#This Row],[日]]="","1日",入力1[[#This Row],[日]]&amp;"日")))</f>
        <v/>
      </c>
      <c r="G119" s="27" t="str">
        <f>IF(入力1[[#This Row],[eGFR]]="","",入力1[eGFR])</f>
        <v/>
      </c>
      <c r="H119" s="27" t="str">
        <f>IF(入力1[[#This Row],[尿蛋白定性]]="","",入力1[尿蛋白定性])</f>
        <v/>
      </c>
      <c r="K119" s="1">
        <v>109</v>
      </c>
      <c r="L119" s="3" t="str">
        <f>IFERROR(SMALL(暦調整[年月日合成],上詰昇順①[[#This Row],[番号]]),"")</f>
        <v/>
      </c>
      <c r="M119" s="1" t="str">
        <f>IFERROR(VLOOKUP(上詰昇順①[[#This Row],[年月日]],暦調整[[年月日合成]:[尿定性（再掲）]],2,FALSE),"")</f>
        <v/>
      </c>
      <c r="N119" s="1" t="str">
        <f>IFERROR(VLOOKUP(上詰昇順①[[#This Row],[年月日]],暦調整[[年月日合成]:[尿定性（再掲）]],3,FALSE),"")</f>
        <v/>
      </c>
      <c r="Q119" s="1">
        <v>109</v>
      </c>
      <c r="R119" s="28" t="str">
        <f>IF(COUNTBLANK(暦調整[[#This Row],[eGFR（再掲）]:[尿定性（再掲）]])=0,暦調整[[#This Row],[年月日合成]],"")</f>
        <v/>
      </c>
      <c r="S119" s="28" t="str">
        <f>IFERROR(SMALL(上詰昇順②[判定可能年月日],上詰昇順②[[#This Row],[番号]]),"")</f>
        <v/>
      </c>
      <c r="T119" t="str">
        <f>IFERROR(VLOOKUP(上詰昇順②[[#This Row],[年月日]],暦調整[[年月日合成]:[尿定性（再掲）]],2,FALSE),"")</f>
        <v/>
      </c>
      <c r="U119" t="str">
        <f>IFERROR(VLOOKUP(上詰昇順②[[#This Row],[年月日]],暦調整[[年月日合成]:[尿定性（再掲）]],3,FALSE),"")</f>
        <v/>
      </c>
      <c r="X119" s="1">
        <v>109</v>
      </c>
      <c r="Y119" s="3" t="str">
        <f>上詰昇順①[年月日]</f>
        <v/>
      </c>
      <c r="Z119" s="1" t="str">
        <f>上詰昇順①[対応eGFR]</f>
        <v/>
      </c>
      <c r="AC119" s="1">
        <v>109</v>
      </c>
      <c r="AD119" s="3" t="str">
        <f>上詰昇順②[[#This Row],[年月日]]</f>
        <v/>
      </c>
      <c r="AE119" s="1" t="str">
        <f>IF(上詰昇順②[対応eGFR]&lt;30,4,"")</f>
        <v/>
      </c>
      <c r="AF119" s="1" t="str">
        <f>IF(上詰昇順②[対応尿定性]="-",1,IF(上詰昇順②[対応尿定性]="±",2,IF(上詰昇順②[対応尿定性]="","",3)))</f>
        <v/>
      </c>
      <c r="AG119" s="1" t="str">
        <f>IF(グラフ用②[[#This Row],[eGFR判定]]&lt;&gt;"",グラフ用②[[#This Row],[eGFR判定]],グラフ用②[[#This Row],[尿検査判定]])</f>
        <v/>
      </c>
      <c r="AH119" s="1" t="str">
        <f>IF(グラフ用②[[#This Row],[最終判定①]]="","",IF(グラフ用②[[#This Row],[最終判定①]]=1,"第1期(腎症前期)",IF(グラフ用②[[#This Row],[最終判定①]]=2,"第2期(早期腎症期)",IF(グラフ用②[[#This Row],[最終判定①]]=3,"第3期(顕性腎症期)","第4期(腎不全期)"))))</f>
        <v/>
      </c>
      <c r="AX119">
        <v>109</v>
      </c>
      <c r="AY119" s="39" t="str">
        <f ca="1">IF(グラフ用③[[#This Row],[番号]]=COUNT(グラフ用①[年月日])+1,介入日[最終＋3年],グラフ用①[[#This Row],[年月日]])</f>
        <v/>
      </c>
      <c r="AZ119" t="str">
        <f ca="1">IF(グラフ用③[[#This Row],[年月日]]=介入日[最終＋3年],NA(),IF(グラフ用①[[#This Row],[年月日]]="","",IF(グラフ用①[[#This Row],[年月日]]&lt;=介入日[年月日合成],グラフ用①[[#This Row],[eGFR]],NA())))</f>
        <v/>
      </c>
      <c r="BA119" t="str">
        <f ca="1">IF(グラフ用③[[#This Row],[年月日]]=介入日[最終＋3年],NA(),IF(グラフ用①[[#This Row],[年月日]]="","",IF(グラフ用①[[#This Row],[年月日]]&gt;介入日[年月日合成],グラフ用①[[#This Row],[eGFR]],NA())))</f>
        <v/>
      </c>
      <c r="BB11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1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1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1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19">
        <v>109</v>
      </c>
      <c r="BJ119" s="39" t="str">
        <f>グラフ用①[[#This Row],[年月日]]</f>
        <v/>
      </c>
      <c r="BK119" t="str">
        <f>IF(介入前後計算[[#This Row],[年月日]]="","",IF(グラフ用①[[#This Row],[年月日]]&lt;=介入日[年月日合成],グラフ用①[[#This Row],[eGFR]],""))</f>
        <v/>
      </c>
      <c r="BL119" t="str">
        <f>IF(介入前後計算[[#This Row],[年月日]]="","",IF(グラフ用①[[#This Row],[年月日]]&gt;介入日[年月日合成],グラフ用①[[#This Row],[eGFR]],""))</f>
        <v/>
      </c>
      <c r="BM119" t="str">
        <f ca="1">IFERROR(介入前後計算[[#This Row],[年月日]]*前パラメーター[傾き]+前パラメーター[切片],"")</f>
        <v/>
      </c>
      <c r="BN119" t="str">
        <f ca="1">IFERROR(介入前後計算[[#This Row],[年月日]]*後パラメーター[傾き]+後パラメーター[切片],"")</f>
        <v/>
      </c>
      <c r="BO119" s="40" t="str">
        <f>IF(介入前後計算[[#This Row],[A_eGFR]]="","",-介入前後計算[[#This Row],[A_eGFR]]+介入前後計算[[#This Row],[A予測]])</f>
        <v/>
      </c>
      <c r="BP119" s="40" t="str">
        <f>IF(介入前後計算[[#This Row],[B_eGFR]]="","",-介入前後計算[[#This Row],[B_eGFR]]+介入前後計算[[#This Row],[B予測]])</f>
        <v/>
      </c>
      <c r="BQ119" s="39" t="str">
        <f>IF(介入前後計算[[#This Row],[年月日]]="","",IF(グラフ用①[[#This Row],[年月日]]&lt;=介入日[年月日合成],グラフ用①[年月日],""))</f>
        <v/>
      </c>
      <c r="BR119" s="39" t="str">
        <f>IF(介入前後計算[[#This Row],[年月日]]="","",IF(グラフ用①[[#This Row],[年月日]]&gt;介入日[年月日合成],グラフ用①[年月日],""))</f>
        <v/>
      </c>
    </row>
    <row r="120" spans="2:70" x14ac:dyDescent="0.45">
      <c r="B120" s="1">
        <v>110</v>
      </c>
      <c r="C120" s="1" t="str">
        <f>IF(OR(入力1[[#This Row],[元号]]="",入力1[[#This Row],[和暦年]]=""),"",入力1[[#This Row],[元号]]&amp;入力1[[#This Row],[和暦年]]&amp;"年")</f>
        <v/>
      </c>
      <c r="D120" s="1" t="str">
        <f>IF(暦調整[[#This Row],[元号和暦年]]&lt;&gt;"","",IF(入力1[[#This Row],[（西暦年）]]&lt;&gt;"",入力1[[#This Row],[（西暦年）]]&amp;"年",""))</f>
        <v/>
      </c>
      <c r="E120" s="1" t="str">
        <f>IF(AND(暦調整[[#This Row],[元号和暦年]]="",暦調整[[#This Row],[西暦年（再掲）]]=""),"",IF(暦調整[[#This Row],[元号和暦年]]&lt;&gt;"",暦調整[元号和暦年],暦調整[西暦年（再掲）]))</f>
        <v/>
      </c>
      <c r="F120" s="3" t="str">
        <f>IF(暦調整[[#This Row],[年]]="","",DATEVALUE(暦調整[[#This Row],[年]]&amp;IF(入力1[[#This Row],[月]]="","1月",入力1[[#This Row],[月]]&amp;"月")&amp;IF(入力1[[#This Row],[日]]="","1日",入力1[[#This Row],[日]]&amp;"日")))</f>
        <v/>
      </c>
      <c r="G120" s="27" t="str">
        <f>IF(入力1[[#This Row],[eGFR]]="","",入力1[eGFR])</f>
        <v/>
      </c>
      <c r="H120" s="27" t="str">
        <f>IF(入力1[[#This Row],[尿蛋白定性]]="","",入力1[尿蛋白定性])</f>
        <v/>
      </c>
      <c r="K120" s="1">
        <v>110</v>
      </c>
      <c r="L120" s="3" t="str">
        <f>IFERROR(SMALL(暦調整[年月日合成],上詰昇順①[[#This Row],[番号]]),"")</f>
        <v/>
      </c>
      <c r="M120" s="1" t="str">
        <f>IFERROR(VLOOKUP(上詰昇順①[[#This Row],[年月日]],暦調整[[年月日合成]:[尿定性（再掲）]],2,FALSE),"")</f>
        <v/>
      </c>
      <c r="N120" s="1" t="str">
        <f>IFERROR(VLOOKUP(上詰昇順①[[#This Row],[年月日]],暦調整[[年月日合成]:[尿定性（再掲）]],3,FALSE),"")</f>
        <v/>
      </c>
      <c r="Q120" s="1">
        <v>110</v>
      </c>
      <c r="R120" s="28" t="str">
        <f>IF(COUNTBLANK(暦調整[[#This Row],[eGFR（再掲）]:[尿定性（再掲）]])=0,暦調整[[#This Row],[年月日合成]],"")</f>
        <v/>
      </c>
      <c r="S120" s="28" t="str">
        <f>IFERROR(SMALL(上詰昇順②[判定可能年月日],上詰昇順②[[#This Row],[番号]]),"")</f>
        <v/>
      </c>
      <c r="T120" t="str">
        <f>IFERROR(VLOOKUP(上詰昇順②[[#This Row],[年月日]],暦調整[[年月日合成]:[尿定性（再掲）]],2,FALSE),"")</f>
        <v/>
      </c>
      <c r="U120" t="str">
        <f>IFERROR(VLOOKUP(上詰昇順②[[#This Row],[年月日]],暦調整[[年月日合成]:[尿定性（再掲）]],3,FALSE),"")</f>
        <v/>
      </c>
      <c r="X120" s="1">
        <v>110</v>
      </c>
      <c r="Y120" s="3" t="str">
        <f>上詰昇順①[年月日]</f>
        <v/>
      </c>
      <c r="Z120" s="1" t="str">
        <f>上詰昇順①[対応eGFR]</f>
        <v/>
      </c>
      <c r="AC120" s="1">
        <v>110</v>
      </c>
      <c r="AD120" s="3" t="str">
        <f>上詰昇順②[[#This Row],[年月日]]</f>
        <v/>
      </c>
      <c r="AE120" s="1" t="str">
        <f>IF(上詰昇順②[対応eGFR]&lt;30,4,"")</f>
        <v/>
      </c>
      <c r="AF120" s="1" t="str">
        <f>IF(上詰昇順②[対応尿定性]="-",1,IF(上詰昇順②[対応尿定性]="±",2,IF(上詰昇順②[対応尿定性]="","",3)))</f>
        <v/>
      </c>
      <c r="AG120" s="1" t="str">
        <f>IF(グラフ用②[[#This Row],[eGFR判定]]&lt;&gt;"",グラフ用②[[#This Row],[eGFR判定]],グラフ用②[[#This Row],[尿検査判定]])</f>
        <v/>
      </c>
      <c r="AH120" s="1" t="str">
        <f>IF(グラフ用②[[#This Row],[最終判定①]]="","",IF(グラフ用②[[#This Row],[最終判定①]]=1,"第1期(腎症前期)",IF(グラフ用②[[#This Row],[最終判定①]]=2,"第2期(早期腎症期)",IF(グラフ用②[[#This Row],[最終判定①]]=3,"第3期(顕性腎症期)","第4期(腎不全期)"))))</f>
        <v/>
      </c>
      <c r="AX120">
        <v>110</v>
      </c>
      <c r="AY120" s="39" t="str">
        <f ca="1">IF(グラフ用③[[#This Row],[番号]]=COUNT(グラフ用①[年月日])+1,介入日[最終＋3年],グラフ用①[[#This Row],[年月日]])</f>
        <v/>
      </c>
      <c r="AZ120" t="str">
        <f ca="1">IF(グラフ用③[[#This Row],[年月日]]=介入日[最終＋3年],NA(),IF(グラフ用①[[#This Row],[年月日]]="","",IF(グラフ用①[[#This Row],[年月日]]&lt;=介入日[年月日合成],グラフ用①[[#This Row],[eGFR]],NA())))</f>
        <v/>
      </c>
      <c r="BA120" t="str">
        <f ca="1">IF(グラフ用③[[#This Row],[年月日]]=介入日[最終＋3年],NA(),IF(グラフ用①[[#This Row],[年月日]]="","",IF(グラフ用①[[#This Row],[年月日]]&gt;介入日[年月日合成],グラフ用①[[#This Row],[eGFR]],NA())))</f>
        <v/>
      </c>
      <c r="BB12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0">
        <v>110</v>
      </c>
      <c r="BJ120" s="39" t="str">
        <f>グラフ用①[[#This Row],[年月日]]</f>
        <v/>
      </c>
      <c r="BK120" t="str">
        <f>IF(介入前後計算[[#This Row],[年月日]]="","",IF(グラフ用①[[#This Row],[年月日]]&lt;=介入日[年月日合成],グラフ用①[[#This Row],[eGFR]],""))</f>
        <v/>
      </c>
      <c r="BL120" t="str">
        <f>IF(介入前後計算[[#This Row],[年月日]]="","",IF(グラフ用①[[#This Row],[年月日]]&gt;介入日[年月日合成],グラフ用①[[#This Row],[eGFR]],""))</f>
        <v/>
      </c>
      <c r="BM120" t="str">
        <f ca="1">IFERROR(介入前後計算[[#This Row],[年月日]]*前パラメーター[傾き]+前パラメーター[切片],"")</f>
        <v/>
      </c>
      <c r="BN120" t="str">
        <f ca="1">IFERROR(介入前後計算[[#This Row],[年月日]]*後パラメーター[傾き]+後パラメーター[切片],"")</f>
        <v/>
      </c>
      <c r="BO120" s="40" t="str">
        <f>IF(介入前後計算[[#This Row],[A_eGFR]]="","",-介入前後計算[[#This Row],[A_eGFR]]+介入前後計算[[#This Row],[A予測]])</f>
        <v/>
      </c>
      <c r="BP120" s="40" t="str">
        <f>IF(介入前後計算[[#This Row],[B_eGFR]]="","",-介入前後計算[[#This Row],[B_eGFR]]+介入前後計算[[#This Row],[B予測]])</f>
        <v/>
      </c>
      <c r="BQ120" s="39" t="str">
        <f>IF(介入前後計算[[#This Row],[年月日]]="","",IF(グラフ用①[[#This Row],[年月日]]&lt;=介入日[年月日合成],グラフ用①[年月日],""))</f>
        <v/>
      </c>
      <c r="BR120" s="39" t="str">
        <f>IF(介入前後計算[[#This Row],[年月日]]="","",IF(グラフ用①[[#This Row],[年月日]]&gt;介入日[年月日合成],グラフ用①[年月日],""))</f>
        <v/>
      </c>
    </row>
    <row r="121" spans="2:70" x14ac:dyDescent="0.45">
      <c r="B121" s="1">
        <v>111</v>
      </c>
      <c r="C121" s="1" t="str">
        <f>IF(OR(入力1[[#This Row],[元号]]="",入力1[[#This Row],[和暦年]]=""),"",入力1[[#This Row],[元号]]&amp;入力1[[#This Row],[和暦年]]&amp;"年")</f>
        <v/>
      </c>
      <c r="D121" s="1" t="str">
        <f>IF(暦調整[[#This Row],[元号和暦年]]&lt;&gt;"","",IF(入力1[[#This Row],[（西暦年）]]&lt;&gt;"",入力1[[#This Row],[（西暦年）]]&amp;"年",""))</f>
        <v/>
      </c>
      <c r="E121" s="1" t="str">
        <f>IF(AND(暦調整[[#This Row],[元号和暦年]]="",暦調整[[#This Row],[西暦年（再掲）]]=""),"",IF(暦調整[[#This Row],[元号和暦年]]&lt;&gt;"",暦調整[元号和暦年],暦調整[西暦年（再掲）]))</f>
        <v/>
      </c>
      <c r="F121" s="3" t="str">
        <f>IF(暦調整[[#This Row],[年]]="","",DATEVALUE(暦調整[[#This Row],[年]]&amp;IF(入力1[[#This Row],[月]]="","1月",入力1[[#This Row],[月]]&amp;"月")&amp;IF(入力1[[#This Row],[日]]="","1日",入力1[[#This Row],[日]]&amp;"日")))</f>
        <v/>
      </c>
      <c r="G121" s="27" t="str">
        <f>IF(入力1[[#This Row],[eGFR]]="","",入力1[eGFR])</f>
        <v/>
      </c>
      <c r="H121" s="27" t="str">
        <f>IF(入力1[[#This Row],[尿蛋白定性]]="","",入力1[尿蛋白定性])</f>
        <v/>
      </c>
      <c r="K121" s="1">
        <v>111</v>
      </c>
      <c r="L121" s="3" t="str">
        <f>IFERROR(SMALL(暦調整[年月日合成],上詰昇順①[[#This Row],[番号]]),"")</f>
        <v/>
      </c>
      <c r="M121" s="1" t="str">
        <f>IFERROR(VLOOKUP(上詰昇順①[[#This Row],[年月日]],暦調整[[年月日合成]:[尿定性（再掲）]],2,FALSE),"")</f>
        <v/>
      </c>
      <c r="N121" s="1" t="str">
        <f>IFERROR(VLOOKUP(上詰昇順①[[#This Row],[年月日]],暦調整[[年月日合成]:[尿定性（再掲）]],3,FALSE),"")</f>
        <v/>
      </c>
      <c r="Q121" s="1">
        <v>111</v>
      </c>
      <c r="R121" s="28" t="str">
        <f>IF(COUNTBLANK(暦調整[[#This Row],[eGFR（再掲）]:[尿定性（再掲）]])=0,暦調整[[#This Row],[年月日合成]],"")</f>
        <v/>
      </c>
      <c r="S121" s="28" t="str">
        <f>IFERROR(SMALL(上詰昇順②[判定可能年月日],上詰昇順②[[#This Row],[番号]]),"")</f>
        <v/>
      </c>
      <c r="T121" t="str">
        <f>IFERROR(VLOOKUP(上詰昇順②[[#This Row],[年月日]],暦調整[[年月日合成]:[尿定性（再掲）]],2,FALSE),"")</f>
        <v/>
      </c>
      <c r="U121" t="str">
        <f>IFERROR(VLOOKUP(上詰昇順②[[#This Row],[年月日]],暦調整[[年月日合成]:[尿定性（再掲）]],3,FALSE),"")</f>
        <v/>
      </c>
      <c r="X121" s="1">
        <v>111</v>
      </c>
      <c r="Y121" s="3" t="str">
        <f>上詰昇順①[年月日]</f>
        <v/>
      </c>
      <c r="Z121" s="1" t="str">
        <f>上詰昇順①[対応eGFR]</f>
        <v/>
      </c>
      <c r="AC121" s="1">
        <v>111</v>
      </c>
      <c r="AD121" s="3" t="str">
        <f>上詰昇順②[[#This Row],[年月日]]</f>
        <v/>
      </c>
      <c r="AE121" s="1" t="str">
        <f>IF(上詰昇順②[対応eGFR]&lt;30,4,"")</f>
        <v/>
      </c>
      <c r="AF121" s="1" t="str">
        <f>IF(上詰昇順②[対応尿定性]="-",1,IF(上詰昇順②[対応尿定性]="±",2,IF(上詰昇順②[対応尿定性]="","",3)))</f>
        <v/>
      </c>
      <c r="AG121" s="1" t="str">
        <f>IF(グラフ用②[[#This Row],[eGFR判定]]&lt;&gt;"",グラフ用②[[#This Row],[eGFR判定]],グラフ用②[[#This Row],[尿検査判定]])</f>
        <v/>
      </c>
      <c r="AH121" s="1" t="str">
        <f>IF(グラフ用②[[#This Row],[最終判定①]]="","",IF(グラフ用②[[#This Row],[最終判定①]]=1,"第1期(腎症前期)",IF(グラフ用②[[#This Row],[最終判定①]]=2,"第2期(早期腎症期)",IF(グラフ用②[[#This Row],[最終判定①]]=3,"第3期(顕性腎症期)","第4期(腎不全期)"))))</f>
        <v/>
      </c>
      <c r="AX121">
        <v>111</v>
      </c>
      <c r="AY121" s="39" t="str">
        <f ca="1">IF(グラフ用③[[#This Row],[番号]]=COUNT(グラフ用①[年月日])+1,介入日[最終＋3年],グラフ用①[[#This Row],[年月日]])</f>
        <v/>
      </c>
      <c r="AZ121" t="str">
        <f ca="1">IF(グラフ用③[[#This Row],[年月日]]=介入日[最終＋3年],NA(),IF(グラフ用①[[#This Row],[年月日]]="","",IF(グラフ用①[[#This Row],[年月日]]&lt;=介入日[年月日合成],グラフ用①[[#This Row],[eGFR]],NA())))</f>
        <v/>
      </c>
      <c r="BA121" t="str">
        <f ca="1">IF(グラフ用③[[#This Row],[年月日]]=介入日[最終＋3年],NA(),IF(グラフ用①[[#This Row],[年月日]]="","",IF(グラフ用①[[#This Row],[年月日]]&gt;介入日[年月日合成],グラフ用①[[#This Row],[eGFR]],NA())))</f>
        <v/>
      </c>
      <c r="BB12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1"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1"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1">
        <v>111</v>
      </c>
      <c r="BJ121" s="39" t="str">
        <f>グラフ用①[[#This Row],[年月日]]</f>
        <v/>
      </c>
      <c r="BK121" t="str">
        <f>IF(介入前後計算[[#This Row],[年月日]]="","",IF(グラフ用①[[#This Row],[年月日]]&lt;=介入日[年月日合成],グラフ用①[[#This Row],[eGFR]],""))</f>
        <v/>
      </c>
      <c r="BL121" t="str">
        <f>IF(介入前後計算[[#This Row],[年月日]]="","",IF(グラフ用①[[#This Row],[年月日]]&gt;介入日[年月日合成],グラフ用①[[#This Row],[eGFR]],""))</f>
        <v/>
      </c>
      <c r="BM121" t="str">
        <f ca="1">IFERROR(介入前後計算[[#This Row],[年月日]]*前パラメーター[傾き]+前パラメーター[切片],"")</f>
        <v/>
      </c>
      <c r="BN121" t="str">
        <f ca="1">IFERROR(介入前後計算[[#This Row],[年月日]]*後パラメーター[傾き]+後パラメーター[切片],"")</f>
        <v/>
      </c>
      <c r="BO121" s="40" t="str">
        <f>IF(介入前後計算[[#This Row],[A_eGFR]]="","",-介入前後計算[[#This Row],[A_eGFR]]+介入前後計算[[#This Row],[A予測]])</f>
        <v/>
      </c>
      <c r="BP121" s="40" t="str">
        <f>IF(介入前後計算[[#This Row],[B_eGFR]]="","",-介入前後計算[[#This Row],[B_eGFR]]+介入前後計算[[#This Row],[B予測]])</f>
        <v/>
      </c>
      <c r="BQ121" s="39" t="str">
        <f>IF(介入前後計算[[#This Row],[年月日]]="","",IF(グラフ用①[[#This Row],[年月日]]&lt;=介入日[年月日合成],グラフ用①[年月日],""))</f>
        <v/>
      </c>
      <c r="BR121" s="39" t="str">
        <f>IF(介入前後計算[[#This Row],[年月日]]="","",IF(グラフ用①[[#This Row],[年月日]]&gt;介入日[年月日合成],グラフ用①[年月日],""))</f>
        <v/>
      </c>
    </row>
    <row r="122" spans="2:70" x14ac:dyDescent="0.45">
      <c r="B122" s="1">
        <v>112</v>
      </c>
      <c r="C122" s="1" t="str">
        <f>IF(OR(入力1[[#This Row],[元号]]="",入力1[[#This Row],[和暦年]]=""),"",入力1[[#This Row],[元号]]&amp;入力1[[#This Row],[和暦年]]&amp;"年")</f>
        <v/>
      </c>
      <c r="D122" s="1" t="str">
        <f>IF(暦調整[[#This Row],[元号和暦年]]&lt;&gt;"","",IF(入力1[[#This Row],[（西暦年）]]&lt;&gt;"",入力1[[#This Row],[（西暦年）]]&amp;"年",""))</f>
        <v/>
      </c>
      <c r="E122" s="1" t="str">
        <f>IF(AND(暦調整[[#This Row],[元号和暦年]]="",暦調整[[#This Row],[西暦年（再掲）]]=""),"",IF(暦調整[[#This Row],[元号和暦年]]&lt;&gt;"",暦調整[元号和暦年],暦調整[西暦年（再掲）]))</f>
        <v/>
      </c>
      <c r="F122" s="3" t="str">
        <f>IF(暦調整[[#This Row],[年]]="","",DATEVALUE(暦調整[[#This Row],[年]]&amp;IF(入力1[[#This Row],[月]]="","1月",入力1[[#This Row],[月]]&amp;"月")&amp;IF(入力1[[#This Row],[日]]="","1日",入力1[[#This Row],[日]]&amp;"日")))</f>
        <v/>
      </c>
      <c r="G122" s="27" t="str">
        <f>IF(入力1[[#This Row],[eGFR]]="","",入力1[eGFR])</f>
        <v/>
      </c>
      <c r="H122" s="27" t="str">
        <f>IF(入力1[[#This Row],[尿蛋白定性]]="","",入力1[尿蛋白定性])</f>
        <v/>
      </c>
      <c r="K122" s="1">
        <v>112</v>
      </c>
      <c r="L122" s="3" t="str">
        <f>IFERROR(SMALL(暦調整[年月日合成],上詰昇順①[[#This Row],[番号]]),"")</f>
        <v/>
      </c>
      <c r="M122" s="1" t="str">
        <f>IFERROR(VLOOKUP(上詰昇順①[[#This Row],[年月日]],暦調整[[年月日合成]:[尿定性（再掲）]],2,FALSE),"")</f>
        <v/>
      </c>
      <c r="N122" s="1" t="str">
        <f>IFERROR(VLOOKUP(上詰昇順①[[#This Row],[年月日]],暦調整[[年月日合成]:[尿定性（再掲）]],3,FALSE),"")</f>
        <v/>
      </c>
      <c r="Q122" s="1">
        <v>112</v>
      </c>
      <c r="R122" s="28" t="str">
        <f>IF(COUNTBLANK(暦調整[[#This Row],[eGFR（再掲）]:[尿定性（再掲）]])=0,暦調整[[#This Row],[年月日合成]],"")</f>
        <v/>
      </c>
      <c r="S122" s="28" t="str">
        <f>IFERROR(SMALL(上詰昇順②[判定可能年月日],上詰昇順②[[#This Row],[番号]]),"")</f>
        <v/>
      </c>
      <c r="T122" t="str">
        <f>IFERROR(VLOOKUP(上詰昇順②[[#This Row],[年月日]],暦調整[[年月日合成]:[尿定性（再掲）]],2,FALSE),"")</f>
        <v/>
      </c>
      <c r="U122" t="str">
        <f>IFERROR(VLOOKUP(上詰昇順②[[#This Row],[年月日]],暦調整[[年月日合成]:[尿定性（再掲）]],3,FALSE),"")</f>
        <v/>
      </c>
      <c r="X122" s="1">
        <v>112</v>
      </c>
      <c r="Y122" s="3" t="str">
        <f>上詰昇順①[年月日]</f>
        <v/>
      </c>
      <c r="Z122" s="1" t="str">
        <f>上詰昇順①[対応eGFR]</f>
        <v/>
      </c>
      <c r="AC122" s="1">
        <v>112</v>
      </c>
      <c r="AD122" s="3" t="str">
        <f>上詰昇順②[[#This Row],[年月日]]</f>
        <v/>
      </c>
      <c r="AE122" s="1" t="str">
        <f>IF(上詰昇順②[対応eGFR]&lt;30,4,"")</f>
        <v/>
      </c>
      <c r="AF122" s="1" t="str">
        <f>IF(上詰昇順②[対応尿定性]="-",1,IF(上詰昇順②[対応尿定性]="±",2,IF(上詰昇順②[対応尿定性]="","",3)))</f>
        <v/>
      </c>
      <c r="AG122" s="1" t="str">
        <f>IF(グラフ用②[[#This Row],[eGFR判定]]&lt;&gt;"",グラフ用②[[#This Row],[eGFR判定]],グラフ用②[[#This Row],[尿検査判定]])</f>
        <v/>
      </c>
      <c r="AH122" s="1" t="str">
        <f>IF(グラフ用②[[#This Row],[最終判定①]]="","",IF(グラフ用②[[#This Row],[最終判定①]]=1,"第1期(腎症前期)",IF(グラフ用②[[#This Row],[最終判定①]]=2,"第2期(早期腎症期)",IF(グラフ用②[[#This Row],[最終判定①]]=3,"第3期(顕性腎症期)","第4期(腎不全期)"))))</f>
        <v/>
      </c>
      <c r="AX122">
        <v>112</v>
      </c>
      <c r="AY122" s="39" t="str">
        <f ca="1">IF(グラフ用③[[#This Row],[番号]]=COUNT(グラフ用①[年月日])+1,介入日[最終＋3年],グラフ用①[[#This Row],[年月日]])</f>
        <v/>
      </c>
      <c r="AZ122" t="str">
        <f ca="1">IF(グラフ用③[[#This Row],[年月日]]=介入日[最終＋3年],NA(),IF(グラフ用①[[#This Row],[年月日]]="","",IF(グラフ用①[[#This Row],[年月日]]&lt;=介入日[年月日合成],グラフ用①[[#This Row],[eGFR]],NA())))</f>
        <v/>
      </c>
      <c r="BA122" t="str">
        <f ca="1">IF(グラフ用③[[#This Row],[年月日]]=介入日[最終＋3年],NA(),IF(グラフ用①[[#This Row],[年月日]]="","",IF(グラフ用①[[#This Row],[年月日]]&gt;介入日[年月日合成],グラフ用①[[#This Row],[eGFR]],NA())))</f>
        <v/>
      </c>
      <c r="BB12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2"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2"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2">
        <v>112</v>
      </c>
      <c r="BJ122" s="39" t="str">
        <f>グラフ用①[[#This Row],[年月日]]</f>
        <v/>
      </c>
      <c r="BK122" t="str">
        <f>IF(介入前後計算[[#This Row],[年月日]]="","",IF(グラフ用①[[#This Row],[年月日]]&lt;=介入日[年月日合成],グラフ用①[[#This Row],[eGFR]],""))</f>
        <v/>
      </c>
      <c r="BL122" t="str">
        <f>IF(介入前後計算[[#This Row],[年月日]]="","",IF(グラフ用①[[#This Row],[年月日]]&gt;介入日[年月日合成],グラフ用①[[#This Row],[eGFR]],""))</f>
        <v/>
      </c>
      <c r="BM122" t="str">
        <f ca="1">IFERROR(介入前後計算[[#This Row],[年月日]]*前パラメーター[傾き]+前パラメーター[切片],"")</f>
        <v/>
      </c>
      <c r="BN122" t="str">
        <f ca="1">IFERROR(介入前後計算[[#This Row],[年月日]]*後パラメーター[傾き]+後パラメーター[切片],"")</f>
        <v/>
      </c>
      <c r="BO122" s="40" t="str">
        <f>IF(介入前後計算[[#This Row],[A_eGFR]]="","",-介入前後計算[[#This Row],[A_eGFR]]+介入前後計算[[#This Row],[A予測]])</f>
        <v/>
      </c>
      <c r="BP122" s="40" t="str">
        <f>IF(介入前後計算[[#This Row],[B_eGFR]]="","",-介入前後計算[[#This Row],[B_eGFR]]+介入前後計算[[#This Row],[B予測]])</f>
        <v/>
      </c>
      <c r="BQ122" s="39" t="str">
        <f>IF(介入前後計算[[#This Row],[年月日]]="","",IF(グラフ用①[[#This Row],[年月日]]&lt;=介入日[年月日合成],グラフ用①[年月日],""))</f>
        <v/>
      </c>
      <c r="BR122" s="39" t="str">
        <f>IF(介入前後計算[[#This Row],[年月日]]="","",IF(グラフ用①[[#This Row],[年月日]]&gt;介入日[年月日合成],グラフ用①[年月日],""))</f>
        <v/>
      </c>
    </row>
    <row r="123" spans="2:70" x14ac:dyDescent="0.45">
      <c r="B123" s="1">
        <v>113</v>
      </c>
      <c r="C123" s="1" t="str">
        <f>IF(OR(入力1[[#This Row],[元号]]="",入力1[[#This Row],[和暦年]]=""),"",入力1[[#This Row],[元号]]&amp;入力1[[#This Row],[和暦年]]&amp;"年")</f>
        <v/>
      </c>
      <c r="D123" s="1" t="str">
        <f>IF(暦調整[[#This Row],[元号和暦年]]&lt;&gt;"","",IF(入力1[[#This Row],[（西暦年）]]&lt;&gt;"",入力1[[#This Row],[（西暦年）]]&amp;"年",""))</f>
        <v/>
      </c>
      <c r="E123" s="1" t="str">
        <f>IF(AND(暦調整[[#This Row],[元号和暦年]]="",暦調整[[#This Row],[西暦年（再掲）]]=""),"",IF(暦調整[[#This Row],[元号和暦年]]&lt;&gt;"",暦調整[元号和暦年],暦調整[西暦年（再掲）]))</f>
        <v/>
      </c>
      <c r="F123" s="3" t="str">
        <f>IF(暦調整[[#This Row],[年]]="","",DATEVALUE(暦調整[[#This Row],[年]]&amp;IF(入力1[[#This Row],[月]]="","1月",入力1[[#This Row],[月]]&amp;"月")&amp;IF(入力1[[#This Row],[日]]="","1日",入力1[[#This Row],[日]]&amp;"日")))</f>
        <v/>
      </c>
      <c r="G123" s="27" t="str">
        <f>IF(入力1[[#This Row],[eGFR]]="","",入力1[eGFR])</f>
        <v/>
      </c>
      <c r="H123" s="27" t="str">
        <f>IF(入力1[[#This Row],[尿蛋白定性]]="","",入力1[尿蛋白定性])</f>
        <v/>
      </c>
      <c r="K123" s="1">
        <v>113</v>
      </c>
      <c r="L123" s="3" t="str">
        <f>IFERROR(SMALL(暦調整[年月日合成],上詰昇順①[[#This Row],[番号]]),"")</f>
        <v/>
      </c>
      <c r="M123" s="1" t="str">
        <f>IFERROR(VLOOKUP(上詰昇順①[[#This Row],[年月日]],暦調整[[年月日合成]:[尿定性（再掲）]],2,FALSE),"")</f>
        <v/>
      </c>
      <c r="N123" s="1" t="str">
        <f>IFERROR(VLOOKUP(上詰昇順①[[#This Row],[年月日]],暦調整[[年月日合成]:[尿定性（再掲）]],3,FALSE),"")</f>
        <v/>
      </c>
      <c r="Q123" s="1">
        <v>113</v>
      </c>
      <c r="R123" s="28" t="str">
        <f>IF(COUNTBLANK(暦調整[[#This Row],[eGFR（再掲）]:[尿定性（再掲）]])=0,暦調整[[#This Row],[年月日合成]],"")</f>
        <v/>
      </c>
      <c r="S123" s="28" t="str">
        <f>IFERROR(SMALL(上詰昇順②[判定可能年月日],上詰昇順②[[#This Row],[番号]]),"")</f>
        <v/>
      </c>
      <c r="T123" t="str">
        <f>IFERROR(VLOOKUP(上詰昇順②[[#This Row],[年月日]],暦調整[[年月日合成]:[尿定性（再掲）]],2,FALSE),"")</f>
        <v/>
      </c>
      <c r="U123" t="str">
        <f>IFERROR(VLOOKUP(上詰昇順②[[#This Row],[年月日]],暦調整[[年月日合成]:[尿定性（再掲）]],3,FALSE),"")</f>
        <v/>
      </c>
      <c r="X123" s="1">
        <v>113</v>
      </c>
      <c r="Y123" s="3" t="str">
        <f>上詰昇順①[年月日]</f>
        <v/>
      </c>
      <c r="Z123" s="1" t="str">
        <f>上詰昇順①[対応eGFR]</f>
        <v/>
      </c>
      <c r="AC123" s="1">
        <v>113</v>
      </c>
      <c r="AD123" s="3" t="str">
        <f>上詰昇順②[[#This Row],[年月日]]</f>
        <v/>
      </c>
      <c r="AE123" s="1" t="str">
        <f>IF(上詰昇順②[対応eGFR]&lt;30,4,"")</f>
        <v/>
      </c>
      <c r="AF123" s="1" t="str">
        <f>IF(上詰昇順②[対応尿定性]="-",1,IF(上詰昇順②[対応尿定性]="±",2,IF(上詰昇順②[対応尿定性]="","",3)))</f>
        <v/>
      </c>
      <c r="AG123" s="1" t="str">
        <f>IF(グラフ用②[[#This Row],[eGFR判定]]&lt;&gt;"",グラフ用②[[#This Row],[eGFR判定]],グラフ用②[[#This Row],[尿検査判定]])</f>
        <v/>
      </c>
      <c r="AH123" s="1" t="str">
        <f>IF(グラフ用②[[#This Row],[最終判定①]]="","",IF(グラフ用②[[#This Row],[最終判定①]]=1,"第1期(腎症前期)",IF(グラフ用②[[#This Row],[最終判定①]]=2,"第2期(早期腎症期)",IF(グラフ用②[[#This Row],[最終判定①]]=3,"第3期(顕性腎症期)","第4期(腎不全期)"))))</f>
        <v/>
      </c>
      <c r="AX123">
        <v>113</v>
      </c>
      <c r="AY123" s="39" t="str">
        <f ca="1">IF(グラフ用③[[#This Row],[番号]]=COUNT(グラフ用①[年月日])+1,介入日[最終＋3年],グラフ用①[[#This Row],[年月日]])</f>
        <v/>
      </c>
      <c r="AZ123" t="str">
        <f ca="1">IF(グラフ用③[[#This Row],[年月日]]=介入日[最終＋3年],NA(),IF(グラフ用①[[#This Row],[年月日]]="","",IF(グラフ用①[[#This Row],[年月日]]&lt;=介入日[年月日合成],グラフ用①[[#This Row],[eGFR]],NA())))</f>
        <v/>
      </c>
      <c r="BA123" t="str">
        <f ca="1">IF(グラフ用③[[#This Row],[年月日]]=介入日[最終＋3年],NA(),IF(グラフ用①[[#This Row],[年月日]]="","",IF(グラフ用①[[#This Row],[年月日]]&gt;介入日[年月日合成],グラフ用①[[#This Row],[eGFR]],NA())))</f>
        <v/>
      </c>
      <c r="BB12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3"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3"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3">
        <v>113</v>
      </c>
      <c r="BJ123" s="39" t="str">
        <f>グラフ用①[[#This Row],[年月日]]</f>
        <v/>
      </c>
      <c r="BK123" t="str">
        <f>IF(介入前後計算[[#This Row],[年月日]]="","",IF(グラフ用①[[#This Row],[年月日]]&lt;=介入日[年月日合成],グラフ用①[[#This Row],[eGFR]],""))</f>
        <v/>
      </c>
      <c r="BL123" t="str">
        <f>IF(介入前後計算[[#This Row],[年月日]]="","",IF(グラフ用①[[#This Row],[年月日]]&gt;介入日[年月日合成],グラフ用①[[#This Row],[eGFR]],""))</f>
        <v/>
      </c>
      <c r="BM123" t="str">
        <f ca="1">IFERROR(介入前後計算[[#This Row],[年月日]]*前パラメーター[傾き]+前パラメーター[切片],"")</f>
        <v/>
      </c>
      <c r="BN123" t="str">
        <f ca="1">IFERROR(介入前後計算[[#This Row],[年月日]]*後パラメーター[傾き]+後パラメーター[切片],"")</f>
        <v/>
      </c>
      <c r="BO123" s="40" t="str">
        <f>IF(介入前後計算[[#This Row],[A_eGFR]]="","",-介入前後計算[[#This Row],[A_eGFR]]+介入前後計算[[#This Row],[A予測]])</f>
        <v/>
      </c>
      <c r="BP123" s="40" t="str">
        <f>IF(介入前後計算[[#This Row],[B_eGFR]]="","",-介入前後計算[[#This Row],[B_eGFR]]+介入前後計算[[#This Row],[B予測]])</f>
        <v/>
      </c>
      <c r="BQ123" s="39" t="str">
        <f>IF(介入前後計算[[#This Row],[年月日]]="","",IF(グラフ用①[[#This Row],[年月日]]&lt;=介入日[年月日合成],グラフ用①[年月日],""))</f>
        <v/>
      </c>
      <c r="BR123" s="39" t="str">
        <f>IF(介入前後計算[[#This Row],[年月日]]="","",IF(グラフ用①[[#This Row],[年月日]]&gt;介入日[年月日合成],グラフ用①[年月日],""))</f>
        <v/>
      </c>
    </row>
    <row r="124" spans="2:70" x14ac:dyDescent="0.45">
      <c r="B124" s="1">
        <v>114</v>
      </c>
      <c r="C124" s="1" t="str">
        <f>IF(OR(入力1[[#This Row],[元号]]="",入力1[[#This Row],[和暦年]]=""),"",入力1[[#This Row],[元号]]&amp;入力1[[#This Row],[和暦年]]&amp;"年")</f>
        <v/>
      </c>
      <c r="D124" s="1" t="str">
        <f>IF(暦調整[[#This Row],[元号和暦年]]&lt;&gt;"","",IF(入力1[[#This Row],[（西暦年）]]&lt;&gt;"",入力1[[#This Row],[（西暦年）]]&amp;"年",""))</f>
        <v/>
      </c>
      <c r="E124" s="1" t="str">
        <f>IF(AND(暦調整[[#This Row],[元号和暦年]]="",暦調整[[#This Row],[西暦年（再掲）]]=""),"",IF(暦調整[[#This Row],[元号和暦年]]&lt;&gt;"",暦調整[元号和暦年],暦調整[西暦年（再掲）]))</f>
        <v/>
      </c>
      <c r="F124" s="3" t="str">
        <f>IF(暦調整[[#This Row],[年]]="","",DATEVALUE(暦調整[[#This Row],[年]]&amp;IF(入力1[[#This Row],[月]]="","1月",入力1[[#This Row],[月]]&amp;"月")&amp;IF(入力1[[#This Row],[日]]="","1日",入力1[[#This Row],[日]]&amp;"日")))</f>
        <v/>
      </c>
      <c r="G124" s="27" t="str">
        <f>IF(入力1[[#This Row],[eGFR]]="","",入力1[eGFR])</f>
        <v/>
      </c>
      <c r="H124" s="27" t="str">
        <f>IF(入力1[[#This Row],[尿蛋白定性]]="","",入力1[尿蛋白定性])</f>
        <v/>
      </c>
      <c r="K124" s="1">
        <v>114</v>
      </c>
      <c r="L124" s="3" t="str">
        <f>IFERROR(SMALL(暦調整[年月日合成],上詰昇順①[[#This Row],[番号]]),"")</f>
        <v/>
      </c>
      <c r="M124" s="1" t="str">
        <f>IFERROR(VLOOKUP(上詰昇順①[[#This Row],[年月日]],暦調整[[年月日合成]:[尿定性（再掲）]],2,FALSE),"")</f>
        <v/>
      </c>
      <c r="N124" s="1" t="str">
        <f>IFERROR(VLOOKUP(上詰昇順①[[#This Row],[年月日]],暦調整[[年月日合成]:[尿定性（再掲）]],3,FALSE),"")</f>
        <v/>
      </c>
      <c r="Q124" s="1">
        <v>114</v>
      </c>
      <c r="R124" s="28" t="str">
        <f>IF(COUNTBLANK(暦調整[[#This Row],[eGFR（再掲）]:[尿定性（再掲）]])=0,暦調整[[#This Row],[年月日合成]],"")</f>
        <v/>
      </c>
      <c r="S124" s="28" t="str">
        <f>IFERROR(SMALL(上詰昇順②[判定可能年月日],上詰昇順②[[#This Row],[番号]]),"")</f>
        <v/>
      </c>
      <c r="T124" t="str">
        <f>IFERROR(VLOOKUP(上詰昇順②[[#This Row],[年月日]],暦調整[[年月日合成]:[尿定性（再掲）]],2,FALSE),"")</f>
        <v/>
      </c>
      <c r="U124" t="str">
        <f>IFERROR(VLOOKUP(上詰昇順②[[#This Row],[年月日]],暦調整[[年月日合成]:[尿定性（再掲）]],3,FALSE),"")</f>
        <v/>
      </c>
      <c r="X124" s="1">
        <v>114</v>
      </c>
      <c r="Y124" s="3" t="str">
        <f>上詰昇順①[年月日]</f>
        <v/>
      </c>
      <c r="Z124" s="1" t="str">
        <f>上詰昇順①[対応eGFR]</f>
        <v/>
      </c>
      <c r="AC124" s="1">
        <v>114</v>
      </c>
      <c r="AD124" s="3" t="str">
        <f>上詰昇順②[[#This Row],[年月日]]</f>
        <v/>
      </c>
      <c r="AE124" s="1" t="str">
        <f>IF(上詰昇順②[対応eGFR]&lt;30,4,"")</f>
        <v/>
      </c>
      <c r="AF124" s="1" t="str">
        <f>IF(上詰昇順②[対応尿定性]="-",1,IF(上詰昇順②[対応尿定性]="±",2,IF(上詰昇順②[対応尿定性]="","",3)))</f>
        <v/>
      </c>
      <c r="AG124" s="1" t="str">
        <f>IF(グラフ用②[[#This Row],[eGFR判定]]&lt;&gt;"",グラフ用②[[#This Row],[eGFR判定]],グラフ用②[[#This Row],[尿検査判定]])</f>
        <v/>
      </c>
      <c r="AH124" s="1" t="str">
        <f>IF(グラフ用②[[#This Row],[最終判定①]]="","",IF(グラフ用②[[#This Row],[最終判定①]]=1,"第1期(腎症前期)",IF(グラフ用②[[#This Row],[最終判定①]]=2,"第2期(早期腎症期)",IF(グラフ用②[[#This Row],[最終判定①]]=3,"第3期(顕性腎症期)","第4期(腎不全期)"))))</f>
        <v/>
      </c>
      <c r="AX124">
        <v>114</v>
      </c>
      <c r="AY124" s="39" t="str">
        <f ca="1">IF(グラフ用③[[#This Row],[番号]]=COUNT(グラフ用①[年月日])+1,介入日[最終＋3年],グラフ用①[[#This Row],[年月日]])</f>
        <v/>
      </c>
      <c r="AZ124" t="str">
        <f ca="1">IF(グラフ用③[[#This Row],[年月日]]=介入日[最終＋3年],NA(),IF(グラフ用①[[#This Row],[年月日]]="","",IF(グラフ用①[[#This Row],[年月日]]&lt;=介入日[年月日合成],グラフ用①[[#This Row],[eGFR]],NA())))</f>
        <v/>
      </c>
      <c r="BA124" t="str">
        <f ca="1">IF(グラフ用③[[#This Row],[年月日]]=介入日[最終＋3年],NA(),IF(グラフ用①[[#This Row],[年月日]]="","",IF(グラフ用①[[#This Row],[年月日]]&gt;介入日[年月日合成],グラフ用①[[#This Row],[eGFR]],NA())))</f>
        <v/>
      </c>
      <c r="BB12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4"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4"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4">
        <v>114</v>
      </c>
      <c r="BJ124" s="39" t="str">
        <f>グラフ用①[[#This Row],[年月日]]</f>
        <v/>
      </c>
      <c r="BK124" t="str">
        <f>IF(介入前後計算[[#This Row],[年月日]]="","",IF(グラフ用①[[#This Row],[年月日]]&lt;=介入日[年月日合成],グラフ用①[[#This Row],[eGFR]],""))</f>
        <v/>
      </c>
      <c r="BL124" t="str">
        <f>IF(介入前後計算[[#This Row],[年月日]]="","",IF(グラフ用①[[#This Row],[年月日]]&gt;介入日[年月日合成],グラフ用①[[#This Row],[eGFR]],""))</f>
        <v/>
      </c>
      <c r="BM124" t="str">
        <f ca="1">IFERROR(介入前後計算[[#This Row],[年月日]]*前パラメーター[傾き]+前パラメーター[切片],"")</f>
        <v/>
      </c>
      <c r="BN124" t="str">
        <f ca="1">IFERROR(介入前後計算[[#This Row],[年月日]]*後パラメーター[傾き]+後パラメーター[切片],"")</f>
        <v/>
      </c>
      <c r="BO124" s="40" t="str">
        <f>IF(介入前後計算[[#This Row],[A_eGFR]]="","",-介入前後計算[[#This Row],[A_eGFR]]+介入前後計算[[#This Row],[A予測]])</f>
        <v/>
      </c>
      <c r="BP124" s="40" t="str">
        <f>IF(介入前後計算[[#This Row],[B_eGFR]]="","",-介入前後計算[[#This Row],[B_eGFR]]+介入前後計算[[#This Row],[B予測]])</f>
        <v/>
      </c>
      <c r="BQ124" s="39" t="str">
        <f>IF(介入前後計算[[#This Row],[年月日]]="","",IF(グラフ用①[[#This Row],[年月日]]&lt;=介入日[年月日合成],グラフ用①[年月日],""))</f>
        <v/>
      </c>
      <c r="BR124" s="39" t="str">
        <f>IF(介入前後計算[[#This Row],[年月日]]="","",IF(グラフ用①[[#This Row],[年月日]]&gt;介入日[年月日合成],グラフ用①[年月日],""))</f>
        <v/>
      </c>
    </row>
    <row r="125" spans="2:70" x14ac:dyDescent="0.45">
      <c r="B125" s="1">
        <v>115</v>
      </c>
      <c r="C125" s="1" t="str">
        <f>IF(OR(入力1[[#This Row],[元号]]="",入力1[[#This Row],[和暦年]]=""),"",入力1[[#This Row],[元号]]&amp;入力1[[#This Row],[和暦年]]&amp;"年")</f>
        <v/>
      </c>
      <c r="D125" s="1" t="str">
        <f>IF(暦調整[[#This Row],[元号和暦年]]&lt;&gt;"","",IF(入力1[[#This Row],[（西暦年）]]&lt;&gt;"",入力1[[#This Row],[（西暦年）]]&amp;"年",""))</f>
        <v/>
      </c>
      <c r="E125" s="1" t="str">
        <f>IF(AND(暦調整[[#This Row],[元号和暦年]]="",暦調整[[#This Row],[西暦年（再掲）]]=""),"",IF(暦調整[[#This Row],[元号和暦年]]&lt;&gt;"",暦調整[元号和暦年],暦調整[西暦年（再掲）]))</f>
        <v/>
      </c>
      <c r="F125" s="3" t="str">
        <f>IF(暦調整[[#This Row],[年]]="","",DATEVALUE(暦調整[[#This Row],[年]]&amp;IF(入力1[[#This Row],[月]]="","1月",入力1[[#This Row],[月]]&amp;"月")&amp;IF(入力1[[#This Row],[日]]="","1日",入力1[[#This Row],[日]]&amp;"日")))</f>
        <v/>
      </c>
      <c r="G125" s="27" t="str">
        <f>IF(入力1[[#This Row],[eGFR]]="","",入力1[eGFR])</f>
        <v/>
      </c>
      <c r="H125" s="27" t="str">
        <f>IF(入力1[[#This Row],[尿蛋白定性]]="","",入力1[尿蛋白定性])</f>
        <v/>
      </c>
      <c r="K125" s="1">
        <v>115</v>
      </c>
      <c r="L125" s="3" t="str">
        <f>IFERROR(SMALL(暦調整[年月日合成],上詰昇順①[[#This Row],[番号]]),"")</f>
        <v/>
      </c>
      <c r="M125" s="1" t="str">
        <f>IFERROR(VLOOKUP(上詰昇順①[[#This Row],[年月日]],暦調整[[年月日合成]:[尿定性（再掲）]],2,FALSE),"")</f>
        <v/>
      </c>
      <c r="N125" s="1" t="str">
        <f>IFERROR(VLOOKUP(上詰昇順①[[#This Row],[年月日]],暦調整[[年月日合成]:[尿定性（再掲）]],3,FALSE),"")</f>
        <v/>
      </c>
      <c r="Q125" s="1">
        <v>115</v>
      </c>
      <c r="R125" s="28" t="str">
        <f>IF(COUNTBLANK(暦調整[[#This Row],[eGFR（再掲）]:[尿定性（再掲）]])=0,暦調整[[#This Row],[年月日合成]],"")</f>
        <v/>
      </c>
      <c r="S125" s="28" t="str">
        <f>IFERROR(SMALL(上詰昇順②[判定可能年月日],上詰昇順②[[#This Row],[番号]]),"")</f>
        <v/>
      </c>
      <c r="T125" t="str">
        <f>IFERROR(VLOOKUP(上詰昇順②[[#This Row],[年月日]],暦調整[[年月日合成]:[尿定性（再掲）]],2,FALSE),"")</f>
        <v/>
      </c>
      <c r="U125" t="str">
        <f>IFERROR(VLOOKUP(上詰昇順②[[#This Row],[年月日]],暦調整[[年月日合成]:[尿定性（再掲）]],3,FALSE),"")</f>
        <v/>
      </c>
      <c r="X125" s="1">
        <v>115</v>
      </c>
      <c r="Y125" s="3" t="str">
        <f>上詰昇順①[年月日]</f>
        <v/>
      </c>
      <c r="Z125" s="1" t="str">
        <f>上詰昇順①[対応eGFR]</f>
        <v/>
      </c>
      <c r="AC125" s="1">
        <v>115</v>
      </c>
      <c r="AD125" s="3" t="str">
        <f>上詰昇順②[[#This Row],[年月日]]</f>
        <v/>
      </c>
      <c r="AE125" s="1" t="str">
        <f>IF(上詰昇順②[対応eGFR]&lt;30,4,"")</f>
        <v/>
      </c>
      <c r="AF125" s="1" t="str">
        <f>IF(上詰昇順②[対応尿定性]="-",1,IF(上詰昇順②[対応尿定性]="±",2,IF(上詰昇順②[対応尿定性]="","",3)))</f>
        <v/>
      </c>
      <c r="AG125" s="1" t="str">
        <f>IF(グラフ用②[[#This Row],[eGFR判定]]&lt;&gt;"",グラフ用②[[#This Row],[eGFR判定]],グラフ用②[[#This Row],[尿検査判定]])</f>
        <v/>
      </c>
      <c r="AH125" s="1" t="str">
        <f>IF(グラフ用②[[#This Row],[最終判定①]]="","",IF(グラフ用②[[#This Row],[最終判定①]]=1,"第1期(腎症前期)",IF(グラフ用②[[#This Row],[最終判定①]]=2,"第2期(早期腎症期)",IF(グラフ用②[[#This Row],[最終判定①]]=3,"第3期(顕性腎症期)","第4期(腎不全期)"))))</f>
        <v/>
      </c>
      <c r="AX125">
        <v>115</v>
      </c>
      <c r="AY125" s="39" t="str">
        <f ca="1">IF(グラフ用③[[#This Row],[番号]]=COUNT(グラフ用①[年月日])+1,介入日[最終＋3年],グラフ用①[[#This Row],[年月日]])</f>
        <v/>
      </c>
      <c r="AZ125" t="str">
        <f ca="1">IF(グラフ用③[[#This Row],[年月日]]=介入日[最終＋3年],NA(),IF(グラフ用①[[#This Row],[年月日]]="","",IF(グラフ用①[[#This Row],[年月日]]&lt;=介入日[年月日合成],グラフ用①[[#This Row],[eGFR]],NA())))</f>
        <v/>
      </c>
      <c r="BA125" t="str">
        <f ca="1">IF(グラフ用③[[#This Row],[年月日]]=介入日[最終＋3年],NA(),IF(グラフ用①[[#This Row],[年月日]]="","",IF(グラフ用①[[#This Row],[年月日]]&gt;介入日[年月日合成],グラフ用①[[#This Row],[eGFR]],NA())))</f>
        <v/>
      </c>
      <c r="BB12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5"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5"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5">
        <v>115</v>
      </c>
      <c r="BJ125" s="39" t="str">
        <f>グラフ用①[[#This Row],[年月日]]</f>
        <v/>
      </c>
      <c r="BK125" t="str">
        <f>IF(介入前後計算[[#This Row],[年月日]]="","",IF(グラフ用①[[#This Row],[年月日]]&lt;=介入日[年月日合成],グラフ用①[[#This Row],[eGFR]],""))</f>
        <v/>
      </c>
      <c r="BL125" t="str">
        <f>IF(介入前後計算[[#This Row],[年月日]]="","",IF(グラフ用①[[#This Row],[年月日]]&gt;介入日[年月日合成],グラフ用①[[#This Row],[eGFR]],""))</f>
        <v/>
      </c>
      <c r="BM125" t="str">
        <f ca="1">IFERROR(介入前後計算[[#This Row],[年月日]]*前パラメーター[傾き]+前パラメーター[切片],"")</f>
        <v/>
      </c>
      <c r="BN125" t="str">
        <f ca="1">IFERROR(介入前後計算[[#This Row],[年月日]]*後パラメーター[傾き]+後パラメーター[切片],"")</f>
        <v/>
      </c>
      <c r="BO125" s="40" t="str">
        <f>IF(介入前後計算[[#This Row],[A_eGFR]]="","",-介入前後計算[[#This Row],[A_eGFR]]+介入前後計算[[#This Row],[A予測]])</f>
        <v/>
      </c>
      <c r="BP125" s="40" t="str">
        <f>IF(介入前後計算[[#This Row],[B_eGFR]]="","",-介入前後計算[[#This Row],[B_eGFR]]+介入前後計算[[#This Row],[B予測]])</f>
        <v/>
      </c>
      <c r="BQ125" s="39" t="str">
        <f>IF(介入前後計算[[#This Row],[年月日]]="","",IF(グラフ用①[[#This Row],[年月日]]&lt;=介入日[年月日合成],グラフ用①[年月日],""))</f>
        <v/>
      </c>
      <c r="BR125" s="39" t="str">
        <f>IF(介入前後計算[[#This Row],[年月日]]="","",IF(グラフ用①[[#This Row],[年月日]]&gt;介入日[年月日合成],グラフ用①[年月日],""))</f>
        <v/>
      </c>
    </row>
    <row r="126" spans="2:70" x14ac:dyDescent="0.45">
      <c r="B126" s="1">
        <v>116</v>
      </c>
      <c r="C126" s="1" t="str">
        <f>IF(OR(入力1[[#This Row],[元号]]="",入力1[[#This Row],[和暦年]]=""),"",入力1[[#This Row],[元号]]&amp;入力1[[#This Row],[和暦年]]&amp;"年")</f>
        <v/>
      </c>
      <c r="D126" s="1" t="str">
        <f>IF(暦調整[[#This Row],[元号和暦年]]&lt;&gt;"","",IF(入力1[[#This Row],[（西暦年）]]&lt;&gt;"",入力1[[#This Row],[（西暦年）]]&amp;"年",""))</f>
        <v/>
      </c>
      <c r="E126" s="1" t="str">
        <f>IF(AND(暦調整[[#This Row],[元号和暦年]]="",暦調整[[#This Row],[西暦年（再掲）]]=""),"",IF(暦調整[[#This Row],[元号和暦年]]&lt;&gt;"",暦調整[元号和暦年],暦調整[西暦年（再掲）]))</f>
        <v/>
      </c>
      <c r="F126" s="3" t="str">
        <f>IF(暦調整[[#This Row],[年]]="","",DATEVALUE(暦調整[[#This Row],[年]]&amp;IF(入力1[[#This Row],[月]]="","1月",入力1[[#This Row],[月]]&amp;"月")&amp;IF(入力1[[#This Row],[日]]="","1日",入力1[[#This Row],[日]]&amp;"日")))</f>
        <v/>
      </c>
      <c r="G126" s="27" t="str">
        <f>IF(入力1[[#This Row],[eGFR]]="","",入力1[eGFR])</f>
        <v/>
      </c>
      <c r="H126" s="27" t="str">
        <f>IF(入力1[[#This Row],[尿蛋白定性]]="","",入力1[尿蛋白定性])</f>
        <v/>
      </c>
      <c r="K126" s="1">
        <v>116</v>
      </c>
      <c r="L126" s="3" t="str">
        <f>IFERROR(SMALL(暦調整[年月日合成],上詰昇順①[[#This Row],[番号]]),"")</f>
        <v/>
      </c>
      <c r="M126" s="1" t="str">
        <f>IFERROR(VLOOKUP(上詰昇順①[[#This Row],[年月日]],暦調整[[年月日合成]:[尿定性（再掲）]],2,FALSE),"")</f>
        <v/>
      </c>
      <c r="N126" s="1" t="str">
        <f>IFERROR(VLOOKUP(上詰昇順①[[#This Row],[年月日]],暦調整[[年月日合成]:[尿定性（再掲）]],3,FALSE),"")</f>
        <v/>
      </c>
      <c r="Q126" s="1">
        <v>116</v>
      </c>
      <c r="R126" s="28" t="str">
        <f>IF(COUNTBLANK(暦調整[[#This Row],[eGFR（再掲）]:[尿定性（再掲）]])=0,暦調整[[#This Row],[年月日合成]],"")</f>
        <v/>
      </c>
      <c r="S126" s="28" t="str">
        <f>IFERROR(SMALL(上詰昇順②[判定可能年月日],上詰昇順②[[#This Row],[番号]]),"")</f>
        <v/>
      </c>
      <c r="T126" t="str">
        <f>IFERROR(VLOOKUP(上詰昇順②[[#This Row],[年月日]],暦調整[[年月日合成]:[尿定性（再掲）]],2,FALSE),"")</f>
        <v/>
      </c>
      <c r="U126" t="str">
        <f>IFERROR(VLOOKUP(上詰昇順②[[#This Row],[年月日]],暦調整[[年月日合成]:[尿定性（再掲）]],3,FALSE),"")</f>
        <v/>
      </c>
      <c r="X126" s="1">
        <v>116</v>
      </c>
      <c r="Y126" s="3" t="str">
        <f>上詰昇順①[年月日]</f>
        <v/>
      </c>
      <c r="Z126" s="1" t="str">
        <f>上詰昇順①[対応eGFR]</f>
        <v/>
      </c>
      <c r="AC126" s="1">
        <v>116</v>
      </c>
      <c r="AD126" s="3" t="str">
        <f>上詰昇順②[[#This Row],[年月日]]</f>
        <v/>
      </c>
      <c r="AE126" s="1" t="str">
        <f>IF(上詰昇順②[対応eGFR]&lt;30,4,"")</f>
        <v/>
      </c>
      <c r="AF126" s="1" t="str">
        <f>IF(上詰昇順②[対応尿定性]="-",1,IF(上詰昇順②[対応尿定性]="±",2,IF(上詰昇順②[対応尿定性]="","",3)))</f>
        <v/>
      </c>
      <c r="AG126" s="1" t="str">
        <f>IF(グラフ用②[[#This Row],[eGFR判定]]&lt;&gt;"",グラフ用②[[#This Row],[eGFR判定]],グラフ用②[[#This Row],[尿検査判定]])</f>
        <v/>
      </c>
      <c r="AH126" s="1" t="str">
        <f>IF(グラフ用②[[#This Row],[最終判定①]]="","",IF(グラフ用②[[#This Row],[最終判定①]]=1,"第1期(腎症前期)",IF(グラフ用②[[#This Row],[最終判定①]]=2,"第2期(早期腎症期)",IF(グラフ用②[[#This Row],[最終判定①]]=3,"第3期(顕性腎症期)","第4期(腎不全期)"))))</f>
        <v/>
      </c>
      <c r="AX126">
        <v>116</v>
      </c>
      <c r="AY126" s="39" t="str">
        <f ca="1">IF(グラフ用③[[#This Row],[番号]]=COUNT(グラフ用①[年月日])+1,介入日[最終＋3年],グラフ用①[[#This Row],[年月日]])</f>
        <v/>
      </c>
      <c r="AZ126" t="str">
        <f ca="1">IF(グラフ用③[[#This Row],[年月日]]=介入日[最終＋3年],NA(),IF(グラフ用①[[#This Row],[年月日]]="","",IF(グラフ用①[[#This Row],[年月日]]&lt;=介入日[年月日合成],グラフ用①[[#This Row],[eGFR]],NA())))</f>
        <v/>
      </c>
      <c r="BA126" t="str">
        <f ca="1">IF(グラフ用③[[#This Row],[年月日]]=介入日[最終＋3年],NA(),IF(グラフ用①[[#This Row],[年月日]]="","",IF(グラフ用①[[#This Row],[年月日]]&gt;介入日[年月日合成],グラフ用①[[#This Row],[eGFR]],NA())))</f>
        <v/>
      </c>
      <c r="BB12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6"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6"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6">
        <v>116</v>
      </c>
      <c r="BJ126" s="39" t="str">
        <f>グラフ用①[[#This Row],[年月日]]</f>
        <v/>
      </c>
      <c r="BK126" t="str">
        <f>IF(介入前後計算[[#This Row],[年月日]]="","",IF(グラフ用①[[#This Row],[年月日]]&lt;=介入日[年月日合成],グラフ用①[[#This Row],[eGFR]],""))</f>
        <v/>
      </c>
      <c r="BL126" t="str">
        <f>IF(介入前後計算[[#This Row],[年月日]]="","",IF(グラフ用①[[#This Row],[年月日]]&gt;介入日[年月日合成],グラフ用①[[#This Row],[eGFR]],""))</f>
        <v/>
      </c>
      <c r="BM126" t="str">
        <f ca="1">IFERROR(介入前後計算[[#This Row],[年月日]]*前パラメーター[傾き]+前パラメーター[切片],"")</f>
        <v/>
      </c>
      <c r="BN126" t="str">
        <f ca="1">IFERROR(介入前後計算[[#This Row],[年月日]]*後パラメーター[傾き]+後パラメーター[切片],"")</f>
        <v/>
      </c>
      <c r="BO126" s="40" t="str">
        <f>IF(介入前後計算[[#This Row],[A_eGFR]]="","",-介入前後計算[[#This Row],[A_eGFR]]+介入前後計算[[#This Row],[A予測]])</f>
        <v/>
      </c>
      <c r="BP126" s="40" t="str">
        <f>IF(介入前後計算[[#This Row],[B_eGFR]]="","",-介入前後計算[[#This Row],[B_eGFR]]+介入前後計算[[#This Row],[B予測]])</f>
        <v/>
      </c>
      <c r="BQ126" s="39" t="str">
        <f>IF(介入前後計算[[#This Row],[年月日]]="","",IF(グラフ用①[[#This Row],[年月日]]&lt;=介入日[年月日合成],グラフ用①[年月日],""))</f>
        <v/>
      </c>
      <c r="BR126" s="39" t="str">
        <f>IF(介入前後計算[[#This Row],[年月日]]="","",IF(グラフ用①[[#This Row],[年月日]]&gt;介入日[年月日合成],グラフ用①[年月日],""))</f>
        <v/>
      </c>
    </row>
    <row r="127" spans="2:70" x14ac:dyDescent="0.45">
      <c r="B127" s="1">
        <v>117</v>
      </c>
      <c r="C127" s="1" t="str">
        <f>IF(OR(入力1[[#This Row],[元号]]="",入力1[[#This Row],[和暦年]]=""),"",入力1[[#This Row],[元号]]&amp;入力1[[#This Row],[和暦年]]&amp;"年")</f>
        <v/>
      </c>
      <c r="D127" s="1" t="str">
        <f>IF(暦調整[[#This Row],[元号和暦年]]&lt;&gt;"","",IF(入力1[[#This Row],[（西暦年）]]&lt;&gt;"",入力1[[#This Row],[（西暦年）]]&amp;"年",""))</f>
        <v/>
      </c>
      <c r="E127" s="1" t="str">
        <f>IF(AND(暦調整[[#This Row],[元号和暦年]]="",暦調整[[#This Row],[西暦年（再掲）]]=""),"",IF(暦調整[[#This Row],[元号和暦年]]&lt;&gt;"",暦調整[元号和暦年],暦調整[西暦年（再掲）]))</f>
        <v/>
      </c>
      <c r="F127" s="3" t="str">
        <f>IF(暦調整[[#This Row],[年]]="","",DATEVALUE(暦調整[[#This Row],[年]]&amp;IF(入力1[[#This Row],[月]]="","1月",入力1[[#This Row],[月]]&amp;"月")&amp;IF(入力1[[#This Row],[日]]="","1日",入力1[[#This Row],[日]]&amp;"日")))</f>
        <v/>
      </c>
      <c r="G127" s="27" t="str">
        <f>IF(入力1[[#This Row],[eGFR]]="","",入力1[eGFR])</f>
        <v/>
      </c>
      <c r="H127" s="27" t="str">
        <f>IF(入力1[[#This Row],[尿蛋白定性]]="","",入力1[尿蛋白定性])</f>
        <v/>
      </c>
      <c r="K127" s="1">
        <v>117</v>
      </c>
      <c r="L127" s="3" t="str">
        <f>IFERROR(SMALL(暦調整[年月日合成],上詰昇順①[[#This Row],[番号]]),"")</f>
        <v/>
      </c>
      <c r="M127" s="1" t="str">
        <f>IFERROR(VLOOKUP(上詰昇順①[[#This Row],[年月日]],暦調整[[年月日合成]:[尿定性（再掲）]],2,FALSE),"")</f>
        <v/>
      </c>
      <c r="N127" s="1" t="str">
        <f>IFERROR(VLOOKUP(上詰昇順①[[#This Row],[年月日]],暦調整[[年月日合成]:[尿定性（再掲）]],3,FALSE),"")</f>
        <v/>
      </c>
      <c r="Q127" s="1">
        <v>117</v>
      </c>
      <c r="R127" s="28" t="str">
        <f>IF(COUNTBLANK(暦調整[[#This Row],[eGFR（再掲）]:[尿定性（再掲）]])=0,暦調整[[#This Row],[年月日合成]],"")</f>
        <v/>
      </c>
      <c r="S127" s="28" t="str">
        <f>IFERROR(SMALL(上詰昇順②[判定可能年月日],上詰昇順②[[#This Row],[番号]]),"")</f>
        <v/>
      </c>
      <c r="T127" t="str">
        <f>IFERROR(VLOOKUP(上詰昇順②[[#This Row],[年月日]],暦調整[[年月日合成]:[尿定性（再掲）]],2,FALSE),"")</f>
        <v/>
      </c>
      <c r="U127" t="str">
        <f>IFERROR(VLOOKUP(上詰昇順②[[#This Row],[年月日]],暦調整[[年月日合成]:[尿定性（再掲）]],3,FALSE),"")</f>
        <v/>
      </c>
      <c r="X127" s="1">
        <v>117</v>
      </c>
      <c r="Y127" s="3" t="str">
        <f>上詰昇順①[年月日]</f>
        <v/>
      </c>
      <c r="Z127" s="1" t="str">
        <f>上詰昇順①[対応eGFR]</f>
        <v/>
      </c>
      <c r="AC127" s="1">
        <v>117</v>
      </c>
      <c r="AD127" s="3" t="str">
        <f>上詰昇順②[[#This Row],[年月日]]</f>
        <v/>
      </c>
      <c r="AE127" s="1" t="str">
        <f>IF(上詰昇順②[対応eGFR]&lt;30,4,"")</f>
        <v/>
      </c>
      <c r="AF127" s="1" t="str">
        <f>IF(上詰昇順②[対応尿定性]="-",1,IF(上詰昇順②[対応尿定性]="±",2,IF(上詰昇順②[対応尿定性]="","",3)))</f>
        <v/>
      </c>
      <c r="AG127" s="1" t="str">
        <f>IF(グラフ用②[[#This Row],[eGFR判定]]&lt;&gt;"",グラフ用②[[#This Row],[eGFR判定]],グラフ用②[[#This Row],[尿検査判定]])</f>
        <v/>
      </c>
      <c r="AH127" s="1" t="str">
        <f>IF(グラフ用②[[#This Row],[最終判定①]]="","",IF(グラフ用②[[#This Row],[最終判定①]]=1,"第1期(腎症前期)",IF(グラフ用②[[#This Row],[最終判定①]]=2,"第2期(早期腎症期)",IF(グラフ用②[[#This Row],[最終判定①]]=3,"第3期(顕性腎症期)","第4期(腎不全期)"))))</f>
        <v/>
      </c>
      <c r="AX127">
        <v>117</v>
      </c>
      <c r="AY127" s="39" t="str">
        <f ca="1">IF(グラフ用③[[#This Row],[番号]]=COUNT(グラフ用①[年月日])+1,介入日[最終＋3年],グラフ用①[[#This Row],[年月日]])</f>
        <v/>
      </c>
      <c r="AZ127" t="str">
        <f ca="1">IF(グラフ用③[[#This Row],[年月日]]=介入日[最終＋3年],NA(),IF(グラフ用①[[#This Row],[年月日]]="","",IF(グラフ用①[[#This Row],[年月日]]&lt;=介入日[年月日合成],グラフ用①[[#This Row],[eGFR]],NA())))</f>
        <v/>
      </c>
      <c r="BA127" t="str">
        <f ca="1">IF(グラフ用③[[#This Row],[年月日]]=介入日[最終＋3年],NA(),IF(グラフ用①[[#This Row],[年月日]]="","",IF(グラフ用①[[#This Row],[年月日]]&gt;介入日[年月日合成],グラフ用①[[#This Row],[eGFR]],NA())))</f>
        <v/>
      </c>
      <c r="BB12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7"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7"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7">
        <v>117</v>
      </c>
      <c r="BJ127" s="39" t="str">
        <f>グラフ用①[[#This Row],[年月日]]</f>
        <v/>
      </c>
      <c r="BK127" t="str">
        <f>IF(介入前後計算[[#This Row],[年月日]]="","",IF(グラフ用①[[#This Row],[年月日]]&lt;=介入日[年月日合成],グラフ用①[[#This Row],[eGFR]],""))</f>
        <v/>
      </c>
      <c r="BL127" t="str">
        <f>IF(介入前後計算[[#This Row],[年月日]]="","",IF(グラフ用①[[#This Row],[年月日]]&gt;介入日[年月日合成],グラフ用①[[#This Row],[eGFR]],""))</f>
        <v/>
      </c>
      <c r="BM127" t="str">
        <f ca="1">IFERROR(介入前後計算[[#This Row],[年月日]]*前パラメーター[傾き]+前パラメーター[切片],"")</f>
        <v/>
      </c>
      <c r="BN127" t="str">
        <f ca="1">IFERROR(介入前後計算[[#This Row],[年月日]]*後パラメーター[傾き]+後パラメーター[切片],"")</f>
        <v/>
      </c>
      <c r="BO127" s="40" t="str">
        <f>IF(介入前後計算[[#This Row],[A_eGFR]]="","",-介入前後計算[[#This Row],[A_eGFR]]+介入前後計算[[#This Row],[A予測]])</f>
        <v/>
      </c>
      <c r="BP127" s="40" t="str">
        <f>IF(介入前後計算[[#This Row],[B_eGFR]]="","",-介入前後計算[[#This Row],[B_eGFR]]+介入前後計算[[#This Row],[B予測]])</f>
        <v/>
      </c>
      <c r="BQ127" s="39" t="str">
        <f>IF(介入前後計算[[#This Row],[年月日]]="","",IF(グラフ用①[[#This Row],[年月日]]&lt;=介入日[年月日合成],グラフ用①[年月日],""))</f>
        <v/>
      </c>
      <c r="BR127" s="39" t="str">
        <f>IF(介入前後計算[[#This Row],[年月日]]="","",IF(グラフ用①[[#This Row],[年月日]]&gt;介入日[年月日合成],グラフ用①[年月日],""))</f>
        <v/>
      </c>
    </row>
    <row r="128" spans="2:70" x14ac:dyDescent="0.45">
      <c r="B128" s="1">
        <v>118</v>
      </c>
      <c r="C128" s="1" t="str">
        <f>IF(OR(入力1[[#This Row],[元号]]="",入力1[[#This Row],[和暦年]]=""),"",入力1[[#This Row],[元号]]&amp;入力1[[#This Row],[和暦年]]&amp;"年")</f>
        <v/>
      </c>
      <c r="D128" s="1" t="str">
        <f>IF(暦調整[[#This Row],[元号和暦年]]&lt;&gt;"","",IF(入力1[[#This Row],[（西暦年）]]&lt;&gt;"",入力1[[#This Row],[（西暦年）]]&amp;"年",""))</f>
        <v/>
      </c>
      <c r="E128" s="1" t="str">
        <f>IF(AND(暦調整[[#This Row],[元号和暦年]]="",暦調整[[#This Row],[西暦年（再掲）]]=""),"",IF(暦調整[[#This Row],[元号和暦年]]&lt;&gt;"",暦調整[元号和暦年],暦調整[西暦年（再掲）]))</f>
        <v/>
      </c>
      <c r="F128" s="3" t="str">
        <f>IF(暦調整[[#This Row],[年]]="","",DATEVALUE(暦調整[[#This Row],[年]]&amp;IF(入力1[[#This Row],[月]]="","1月",入力1[[#This Row],[月]]&amp;"月")&amp;IF(入力1[[#This Row],[日]]="","1日",入力1[[#This Row],[日]]&amp;"日")))</f>
        <v/>
      </c>
      <c r="G128" s="27" t="str">
        <f>IF(入力1[[#This Row],[eGFR]]="","",入力1[eGFR])</f>
        <v/>
      </c>
      <c r="H128" s="27" t="str">
        <f>IF(入力1[[#This Row],[尿蛋白定性]]="","",入力1[尿蛋白定性])</f>
        <v/>
      </c>
      <c r="K128" s="1">
        <v>118</v>
      </c>
      <c r="L128" s="3" t="str">
        <f>IFERROR(SMALL(暦調整[年月日合成],上詰昇順①[[#This Row],[番号]]),"")</f>
        <v/>
      </c>
      <c r="M128" s="1" t="str">
        <f>IFERROR(VLOOKUP(上詰昇順①[[#This Row],[年月日]],暦調整[[年月日合成]:[尿定性（再掲）]],2,FALSE),"")</f>
        <v/>
      </c>
      <c r="N128" s="1" t="str">
        <f>IFERROR(VLOOKUP(上詰昇順①[[#This Row],[年月日]],暦調整[[年月日合成]:[尿定性（再掲）]],3,FALSE),"")</f>
        <v/>
      </c>
      <c r="Q128" s="1">
        <v>118</v>
      </c>
      <c r="R128" s="28" t="str">
        <f>IF(COUNTBLANK(暦調整[[#This Row],[eGFR（再掲）]:[尿定性（再掲）]])=0,暦調整[[#This Row],[年月日合成]],"")</f>
        <v/>
      </c>
      <c r="S128" s="28" t="str">
        <f>IFERROR(SMALL(上詰昇順②[判定可能年月日],上詰昇順②[[#This Row],[番号]]),"")</f>
        <v/>
      </c>
      <c r="T128" t="str">
        <f>IFERROR(VLOOKUP(上詰昇順②[[#This Row],[年月日]],暦調整[[年月日合成]:[尿定性（再掲）]],2,FALSE),"")</f>
        <v/>
      </c>
      <c r="U128" t="str">
        <f>IFERROR(VLOOKUP(上詰昇順②[[#This Row],[年月日]],暦調整[[年月日合成]:[尿定性（再掲）]],3,FALSE),"")</f>
        <v/>
      </c>
      <c r="X128" s="1">
        <v>118</v>
      </c>
      <c r="Y128" s="3" t="str">
        <f>上詰昇順①[年月日]</f>
        <v/>
      </c>
      <c r="Z128" s="1" t="str">
        <f>上詰昇順①[対応eGFR]</f>
        <v/>
      </c>
      <c r="AC128" s="1">
        <v>118</v>
      </c>
      <c r="AD128" s="3" t="str">
        <f>上詰昇順②[[#This Row],[年月日]]</f>
        <v/>
      </c>
      <c r="AE128" s="1" t="str">
        <f>IF(上詰昇順②[対応eGFR]&lt;30,4,"")</f>
        <v/>
      </c>
      <c r="AF128" s="1" t="str">
        <f>IF(上詰昇順②[対応尿定性]="-",1,IF(上詰昇順②[対応尿定性]="±",2,IF(上詰昇順②[対応尿定性]="","",3)))</f>
        <v/>
      </c>
      <c r="AG128" s="1" t="str">
        <f>IF(グラフ用②[[#This Row],[eGFR判定]]&lt;&gt;"",グラフ用②[[#This Row],[eGFR判定]],グラフ用②[[#This Row],[尿検査判定]])</f>
        <v/>
      </c>
      <c r="AH128" s="1" t="str">
        <f>IF(グラフ用②[[#This Row],[最終判定①]]="","",IF(グラフ用②[[#This Row],[最終判定①]]=1,"第1期(腎症前期)",IF(グラフ用②[[#This Row],[最終判定①]]=2,"第2期(早期腎症期)",IF(グラフ用②[[#This Row],[最終判定①]]=3,"第3期(顕性腎症期)","第4期(腎不全期)"))))</f>
        <v/>
      </c>
      <c r="AX128">
        <v>118</v>
      </c>
      <c r="AY128" s="39" t="str">
        <f ca="1">IF(グラフ用③[[#This Row],[番号]]=COUNT(グラフ用①[年月日])+1,介入日[最終＋3年],グラフ用①[[#This Row],[年月日]])</f>
        <v/>
      </c>
      <c r="AZ128" t="str">
        <f ca="1">IF(グラフ用③[[#This Row],[年月日]]=介入日[最終＋3年],NA(),IF(グラフ用①[[#This Row],[年月日]]="","",IF(グラフ用①[[#This Row],[年月日]]&lt;=介入日[年月日合成],グラフ用①[[#This Row],[eGFR]],NA())))</f>
        <v/>
      </c>
      <c r="BA128" t="str">
        <f ca="1">IF(グラフ用③[[#This Row],[年月日]]=介入日[最終＋3年],NA(),IF(グラフ用①[[#This Row],[年月日]]="","",IF(グラフ用①[[#This Row],[年月日]]&gt;介入日[年月日合成],グラフ用①[[#This Row],[eGFR]],NA())))</f>
        <v/>
      </c>
      <c r="BB12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8"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8"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8">
        <v>118</v>
      </c>
      <c r="BJ128" s="39" t="str">
        <f>グラフ用①[[#This Row],[年月日]]</f>
        <v/>
      </c>
      <c r="BK128" t="str">
        <f>IF(介入前後計算[[#This Row],[年月日]]="","",IF(グラフ用①[[#This Row],[年月日]]&lt;=介入日[年月日合成],グラフ用①[[#This Row],[eGFR]],""))</f>
        <v/>
      </c>
      <c r="BL128" t="str">
        <f>IF(介入前後計算[[#This Row],[年月日]]="","",IF(グラフ用①[[#This Row],[年月日]]&gt;介入日[年月日合成],グラフ用①[[#This Row],[eGFR]],""))</f>
        <v/>
      </c>
      <c r="BM128" t="str">
        <f ca="1">IFERROR(介入前後計算[[#This Row],[年月日]]*前パラメーター[傾き]+前パラメーター[切片],"")</f>
        <v/>
      </c>
      <c r="BN128" t="str">
        <f ca="1">IFERROR(介入前後計算[[#This Row],[年月日]]*後パラメーター[傾き]+後パラメーター[切片],"")</f>
        <v/>
      </c>
      <c r="BO128" s="40" t="str">
        <f>IF(介入前後計算[[#This Row],[A_eGFR]]="","",-介入前後計算[[#This Row],[A_eGFR]]+介入前後計算[[#This Row],[A予測]])</f>
        <v/>
      </c>
      <c r="BP128" s="40" t="str">
        <f>IF(介入前後計算[[#This Row],[B_eGFR]]="","",-介入前後計算[[#This Row],[B_eGFR]]+介入前後計算[[#This Row],[B予測]])</f>
        <v/>
      </c>
      <c r="BQ128" s="39" t="str">
        <f>IF(介入前後計算[[#This Row],[年月日]]="","",IF(グラフ用①[[#This Row],[年月日]]&lt;=介入日[年月日合成],グラフ用①[年月日],""))</f>
        <v/>
      </c>
      <c r="BR128" s="39" t="str">
        <f>IF(介入前後計算[[#This Row],[年月日]]="","",IF(グラフ用①[[#This Row],[年月日]]&gt;介入日[年月日合成],グラフ用①[年月日],""))</f>
        <v/>
      </c>
    </row>
    <row r="129" spans="2:70" x14ac:dyDescent="0.45">
      <c r="B129" s="1">
        <v>119</v>
      </c>
      <c r="C129" s="1" t="str">
        <f>IF(OR(入力1[[#This Row],[元号]]="",入力1[[#This Row],[和暦年]]=""),"",入力1[[#This Row],[元号]]&amp;入力1[[#This Row],[和暦年]]&amp;"年")</f>
        <v/>
      </c>
      <c r="D129" s="1" t="str">
        <f>IF(暦調整[[#This Row],[元号和暦年]]&lt;&gt;"","",IF(入力1[[#This Row],[（西暦年）]]&lt;&gt;"",入力1[[#This Row],[（西暦年）]]&amp;"年",""))</f>
        <v/>
      </c>
      <c r="E129" s="1" t="str">
        <f>IF(AND(暦調整[[#This Row],[元号和暦年]]="",暦調整[[#This Row],[西暦年（再掲）]]=""),"",IF(暦調整[[#This Row],[元号和暦年]]&lt;&gt;"",暦調整[元号和暦年],暦調整[西暦年（再掲）]))</f>
        <v/>
      </c>
      <c r="F129" s="3" t="str">
        <f>IF(暦調整[[#This Row],[年]]="","",DATEVALUE(暦調整[[#This Row],[年]]&amp;IF(入力1[[#This Row],[月]]="","1月",入力1[[#This Row],[月]]&amp;"月")&amp;IF(入力1[[#This Row],[日]]="","1日",入力1[[#This Row],[日]]&amp;"日")))</f>
        <v/>
      </c>
      <c r="G129" s="27" t="str">
        <f>IF(入力1[[#This Row],[eGFR]]="","",入力1[eGFR])</f>
        <v/>
      </c>
      <c r="H129" s="27" t="str">
        <f>IF(入力1[[#This Row],[尿蛋白定性]]="","",入力1[尿蛋白定性])</f>
        <v/>
      </c>
      <c r="K129" s="1">
        <v>119</v>
      </c>
      <c r="L129" s="3" t="str">
        <f>IFERROR(SMALL(暦調整[年月日合成],上詰昇順①[[#This Row],[番号]]),"")</f>
        <v/>
      </c>
      <c r="M129" s="1" t="str">
        <f>IFERROR(VLOOKUP(上詰昇順①[[#This Row],[年月日]],暦調整[[年月日合成]:[尿定性（再掲）]],2,FALSE),"")</f>
        <v/>
      </c>
      <c r="N129" s="1" t="str">
        <f>IFERROR(VLOOKUP(上詰昇順①[[#This Row],[年月日]],暦調整[[年月日合成]:[尿定性（再掲）]],3,FALSE),"")</f>
        <v/>
      </c>
      <c r="Q129" s="1">
        <v>119</v>
      </c>
      <c r="R129" s="28" t="str">
        <f>IF(COUNTBLANK(暦調整[[#This Row],[eGFR（再掲）]:[尿定性（再掲）]])=0,暦調整[[#This Row],[年月日合成]],"")</f>
        <v/>
      </c>
      <c r="S129" s="28" t="str">
        <f>IFERROR(SMALL(上詰昇順②[判定可能年月日],上詰昇順②[[#This Row],[番号]]),"")</f>
        <v/>
      </c>
      <c r="T129" t="str">
        <f>IFERROR(VLOOKUP(上詰昇順②[[#This Row],[年月日]],暦調整[[年月日合成]:[尿定性（再掲）]],2,FALSE),"")</f>
        <v/>
      </c>
      <c r="U129" t="str">
        <f>IFERROR(VLOOKUP(上詰昇順②[[#This Row],[年月日]],暦調整[[年月日合成]:[尿定性（再掲）]],3,FALSE),"")</f>
        <v/>
      </c>
      <c r="X129" s="1">
        <v>119</v>
      </c>
      <c r="Y129" s="3" t="str">
        <f>上詰昇順①[年月日]</f>
        <v/>
      </c>
      <c r="Z129" s="1" t="str">
        <f>上詰昇順①[対応eGFR]</f>
        <v/>
      </c>
      <c r="AC129" s="1">
        <v>119</v>
      </c>
      <c r="AD129" s="3" t="str">
        <f>上詰昇順②[[#This Row],[年月日]]</f>
        <v/>
      </c>
      <c r="AE129" s="1" t="str">
        <f>IF(上詰昇順②[対応eGFR]&lt;30,4,"")</f>
        <v/>
      </c>
      <c r="AF129" s="1" t="str">
        <f>IF(上詰昇順②[対応尿定性]="-",1,IF(上詰昇順②[対応尿定性]="±",2,IF(上詰昇順②[対応尿定性]="","",3)))</f>
        <v/>
      </c>
      <c r="AG129" s="1" t="str">
        <f>IF(グラフ用②[[#This Row],[eGFR判定]]&lt;&gt;"",グラフ用②[[#This Row],[eGFR判定]],グラフ用②[[#This Row],[尿検査判定]])</f>
        <v/>
      </c>
      <c r="AH129" s="1" t="str">
        <f>IF(グラフ用②[[#This Row],[最終判定①]]="","",IF(グラフ用②[[#This Row],[最終判定①]]=1,"第1期(腎症前期)",IF(グラフ用②[[#This Row],[最終判定①]]=2,"第2期(早期腎症期)",IF(グラフ用②[[#This Row],[最終判定①]]=3,"第3期(顕性腎症期)","第4期(腎不全期)"))))</f>
        <v/>
      </c>
      <c r="AX129">
        <v>119</v>
      </c>
      <c r="AY129" s="39" t="str">
        <f ca="1">IF(グラフ用③[[#This Row],[番号]]=COUNT(グラフ用①[年月日])+1,介入日[最終＋3年],グラフ用①[[#This Row],[年月日]])</f>
        <v/>
      </c>
      <c r="AZ129" t="str">
        <f ca="1">IF(グラフ用③[[#This Row],[年月日]]=介入日[最終＋3年],NA(),IF(グラフ用①[[#This Row],[年月日]]="","",IF(グラフ用①[[#This Row],[年月日]]&lt;=介入日[年月日合成],グラフ用①[[#This Row],[eGFR]],NA())))</f>
        <v/>
      </c>
      <c r="BA129" t="str">
        <f ca="1">IF(グラフ用③[[#This Row],[年月日]]=介入日[最終＋3年],NA(),IF(グラフ用①[[#This Row],[年月日]]="","",IF(グラフ用①[[#This Row],[年月日]]&gt;介入日[年月日合成],グラフ用①[[#This Row],[eGFR]],NA())))</f>
        <v/>
      </c>
      <c r="BB12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29"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2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29"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29">
        <v>119</v>
      </c>
      <c r="BJ129" s="39" t="str">
        <f>グラフ用①[[#This Row],[年月日]]</f>
        <v/>
      </c>
      <c r="BK129" t="str">
        <f>IF(介入前後計算[[#This Row],[年月日]]="","",IF(グラフ用①[[#This Row],[年月日]]&lt;=介入日[年月日合成],グラフ用①[[#This Row],[eGFR]],""))</f>
        <v/>
      </c>
      <c r="BL129" t="str">
        <f>IF(介入前後計算[[#This Row],[年月日]]="","",IF(グラフ用①[[#This Row],[年月日]]&gt;介入日[年月日合成],グラフ用①[[#This Row],[eGFR]],""))</f>
        <v/>
      </c>
      <c r="BM129" t="str">
        <f ca="1">IFERROR(介入前後計算[[#This Row],[年月日]]*前パラメーター[傾き]+前パラメーター[切片],"")</f>
        <v/>
      </c>
      <c r="BN129" t="str">
        <f ca="1">IFERROR(介入前後計算[[#This Row],[年月日]]*後パラメーター[傾き]+後パラメーター[切片],"")</f>
        <v/>
      </c>
      <c r="BO129" s="40" t="str">
        <f>IF(介入前後計算[[#This Row],[A_eGFR]]="","",-介入前後計算[[#This Row],[A_eGFR]]+介入前後計算[[#This Row],[A予測]])</f>
        <v/>
      </c>
      <c r="BP129" s="40" t="str">
        <f>IF(介入前後計算[[#This Row],[B_eGFR]]="","",-介入前後計算[[#This Row],[B_eGFR]]+介入前後計算[[#This Row],[B予測]])</f>
        <v/>
      </c>
      <c r="BQ129" s="39" t="str">
        <f>IF(介入前後計算[[#This Row],[年月日]]="","",IF(グラフ用①[[#This Row],[年月日]]&lt;=介入日[年月日合成],グラフ用①[年月日],""))</f>
        <v/>
      </c>
      <c r="BR129" s="39" t="str">
        <f>IF(介入前後計算[[#This Row],[年月日]]="","",IF(グラフ用①[[#This Row],[年月日]]&gt;介入日[年月日合成],グラフ用①[年月日],""))</f>
        <v/>
      </c>
    </row>
    <row r="130" spans="2:70" x14ac:dyDescent="0.45">
      <c r="B130" s="1">
        <v>120</v>
      </c>
      <c r="C130" s="1" t="str">
        <f>IF(OR(入力1[[#This Row],[元号]]="",入力1[[#This Row],[和暦年]]=""),"",入力1[[#This Row],[元号]]&amp;入力1[[#This Row],[和暦年]]&amp;"年")</f>
        <v/>
      </c>
      <c r="D130" s="1" t="str">
        <f>IF(暦調整[[#This Row],[元号和暦年]]&lt;&gt;"","",IF(入力1[[#This Row],[（西暦年）]]&lt;&gt;"",入力1[[#This Row],[（西暦年）]]&amp;"年",""))</f>
        <v/>
      </c>
      <c r="E130" s="1" t="str">
        <f>IF(AND(暦調整[[#This Row],[元号和暦年]]="",暦調整[[#This Row],[西暦年（再掲）]]=""),"",IF(暦調整[[#This Row],[元号和暦年]]&lt;&gt;"",暦調整[元号和暦年],暦調整[西暦年（再掲）]))</f>
        <v/>
      </c>
      <c r="F130" s="3" t="str">
        <f>IF(暦調整[[#This Row],[年]]="","",DATEVALUE(暦調整[[#This Row],[年]]&amp;IF(入力1[[#This Row],[月]]="","1月",入力1[[#This Row],[月]]&amp;"月")&amp;IF(入力1[[#This Row],[日]]="","1日",入力1[[#This Row],[日]]&amp;"日")))</f>
        <v/>
      </c>
      <c r="G130" s="27" t="str">
        <f>IF(入力1[[#This Row],[eGFR]]="","",入力1[eGFR])</f>
        <v/>
      </c>
      <c r="H130" s="27" t="str">
        <f>IF(入力1[[#This Row],[尿蛋白定性]]="","",入力1[尿蛋白定性])</f>
        <v/>
      </c>
      <c r="K130" s="1">
        <v>120</v>
      </c>
      <c r="L130" s="3" t="str">
        <f>IFERROR(SMALL(暦調整[年月日合成],上詰昇順①[[#This Row],[番号]]),"")</f>
        <v/>
      </c>
      <c r="M130" s="1" t="str">
        <f>IFERROR(VLOOKUP(上詰昇順①[[#This Row],[年月日]],暦調整[[年月日合成]:[尿定性（再掲）]],2,FALSE),"")</f>
        <v/>
      </c>
      <c r="N130" s="1" t="str">
        <f>IFERROR(VLOOKUP(上詰昇順①[[#This Row],[年月日]],暦調整[[年月日合成]:[尿定性（再掲）]],3,FALSE),"")</f>
        <v/>
      </c>
      <c r="Q130" s="1">
        <v>120</v>
      </c>
      <c r="R130" s="28" t="str">
        <f>IF(COUNTBLANK(暦調整[[#This Row],[eGFR（再掲）]:[尿定性（再掲）]])=0,暦調整[[#This Row],[年月日合成]],"")</f>
        <v/>
      </c>
      <c r="S130" s="28" t="str">
        <f>IFERROR(SMALL(上詰昇順②[判定可能年月日],上詰昇順②[[#This Row],[番号]]),"")</f>
        <v/>
      </c>
      <c r="T130" t="str">
        <f>IFERROR(VLOOKUP(上詰昇順②[[#This Row],[年月日]],暦調整[[年月日合成]:[尿定性（再掲）]],2,FALSE),"")</f>
        <v/>
      </c>
      <c r="U130" t="str">
        <f>IFERROR(VLOOKUP(上詰昇順②[[#This Row],[年月日]],暦調整[[年月日合成]:[尿定性（再掲）]],3,FALSE),"")</f>
        <v/>
      </c>
      <c r="X130" s="1">
        <v>120</v>
      </c>
      <c r="Y130" s="3" t="str">
        <f>上詰昇順①[年月日]</f>
        <v/>
      </c>
      <c r="Z130" s="1" t="str">
        <f>上詰昇順①[対応eGFR]</f>
        <v/>
      </c>
      <c r="AC130" s="1">
        <v>120</v>
      </c>
      <c r="AD130" s="3" t="str">
        <f>上詰昇順②[[#This Row],[年月日]]</f>
        <v/>
      </c>
      <c r="AE130" s="1" t="str">
        <f>IF(上詰昇順②[対応eGFR]&lt;30,4,"")</f>
        <v/>
      </c>
      <c r="AF130" s="1" t="str">
        <f>IF(上詰昇順②[対応尿定性]="-",1,IF(上詰昇順②[対応尿定性]="±",2,IF(上詰昇順②[対応尿定性]="","",3)))</f>
        <v/>
      </c>
      <c r="AG130" s="1" t="str">
        <f>IF(グラフ用②[[#This Row],[eGFR判定]]&lt;&gt;"",グラフ用②[[#This Row],[eGFR判定]],グラフ用②[[#This Row],[尿検査判定]])</f>
        <v/>
      </c>
      <c r="AH130" s="1" t="str">
        <f>IF(グラフ用②[[#This Row],[最終判定①]]="","",IF(グラフ用②[[#This Row],[最終判定①]]=1,"第1期(腎症前期)",IF(グラフ用②[[#This Row],[最終判定①]]=2,"第2期(早期腎症期)",IF(グラフ用②[[#This Row],[最終判定①]]=3,"第3期(顕性腎症期)","第4期(腎不全期)"))))</f>
        <v/>
      </c>
      <c r="AX130">
        <v>120</v>
      </c>
      <c r="AY130" s="39" t="str">
        <f ca="1">IF(グラフ用③[[#This Row],[番号]]=COUNT(グラフ用①[年月日])+1,介入日[最終＋3年],グラフ用①[[#This Row],[年月日]])</f>
        <v/>
      </c>
      <c r="AZ130" t="str">
        <f ca="1">IF(グラフ用③[[#This Row],[年月日]]=介入日[最終＋3年],NA(),IF(グラフ用①[[#This Row],[年月日]]="","",IF(グラフ用①[[#This Row],[年月日]]&lt;=介入日[年月日合成],グラフ用①[[#This Row],[eGFR]],NA())))</f>
        <v/>
      </c>
      <c r="BA130" t="str">
        <f ca="1">IF(グラフ用③[[#This Row],[年月日]]=介入日[最終＋3年],NA(),IF(グラフ用①[[#This Row],[年月日]]="","",IF(グラフ用①[[#This Row],[年月日]]&gt;介入日[年月日合成],グラフ用①[[#This Row],[eGFR]],NA())))</f>
        <v/>
      </c>
      <c r="BB13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C130" s="43" t="str">
        <f ca="1">IFERROR(IF(グラフ用③[[#This Row],[番号]]=COUNT(グラフ用①[年月日])+1,前パラメーター[最終+3年後予測値]+前パラメーター[t(N−2,α/2)]*前パラメーター[残差のSE],介入前後計算[[#This Row],[A予測]]+前パラメーター[t(N−2,α/2)]*前パラメーター[残差のSE]),"")</f>
        <v/>
      </c>
      <c r="BD13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E130" s="43" t="str">
        <f ca="1">IFERROR(IF(グラフ用③[[#This Row],[番号]]=COUNT(グラフ用①[年月日])+1,後パラメーター[最終+3年後予測値]+後パラメーター[t(N−2,α/2)]*後パラメーター[残差のSE],介入前後計算[[#This Row],[B予測]]+後パラメーター[t(N−2,α/2)]*後パラメーター[残差のSE]),"")</f>
        <v/>
      </c>
      <c r="BI130">
        <v>120</v>
      </c>
      <c r="BJ130" s="39" t="str">
        <f>グラフ用①[[#This Row],[年月日]]</f>
        <v/>
      </c>
      <c r="BK130" t="str">
        <f>IF(介入前後計算[[#This Row],[年月日]]="","",IF(グラフ用①[[#This Row],[年月日]]&lt;=介入日[年月日合成],グラフ用①[[#This Row],[eGFR]],""))</f>
        <v/>
      </c>
      <c r="BL130" t="str">
        <f>IF(介入前後計算[[#This Row],[年月日]]="","",IF(グラフ用①[[#This Row],[年月日]]&gt;介入日[年月日合成],グラフ用①[[#This Row],[eGFR]],""))</f>
        <v/>
      </c>
      <c r="BM130" t="str">
        <f ca="1">IFERROR(介入前後計算[[#This Row],[年月日]]*前パラメーター[傾き]+前パラメーター[切片],"")</f>
        <v/>
      </c>
      <c r="BN130" t="str">
        <f ca="1">IFERROR(介入前後計算[[#This Row],[年月日]]*後パラメーター[傾き]+後パラメーター[切片],"")</f>
        <v/>
      </c>
      <c r="BO130" s="40" t="str">
        <f>IF(介入前後計算[[#This Row],[A_eGFR]]="","",-介入前後計算[[#This Row],[A_eGFR]]+介入前後計算[[#This Row],[A予測]])</f>
        <v/>
      </c>
      <c r="BP130" s="40" t="str">
        <f>IF(介入前後計算[[#This Row],[B_eGFR]]="","",-介入前後計算[[#This Row],[B_eGFR]]+介入前後計算[[#This Row],[B予測]])</f>
        <v/>
      </c>
      <c r="BQ130" s="39" t="str">
        <f>IF(介入前後計算[[#This Row],[年月日]]="","",IF(グラフ用①[[#This Row],[年月日]]&lt;=介入日[年月日合成],グラフ用①[年月日],""))</f>
        <v/>
      </c>
      <c r="BR130" s="39" t="str">
        <f>IF(介入前後計算[[#This Row],[年月日]]="","",IF(グラフ用①[[#This Row],[年月日]]&gt;介入日[年月日合成],グラフ用①[年月日],""))</f>
        <v/>
      </c>
    </row>
    <row r="131" spans="2:70" x14ac:dyDescent="0.45">
      <c r="B131" s="1"/>
      <c r="C131" s="1"/>
      <c r="D131" s="1"/>
      <c r="E131" s="1"/>
      <c r="F131" s="3"/>
      <c r="G131" s="27"/>
      <c r="H131" s="27"/>
      <c r="K131" s="1"/>
      <c r="L131" s="3"/>
      <c r="M131" s="1"/>
      <c r="N131" s="1"/>
      <c r="Q131" s="1"/>
      <c r="R131" s="28"/>
      <c r="S131" s="28"/>
      <c r="X131" s="1"/>
      <c r="Y131" s="3"/>
      <c r="Z131" s="1"/>
      <c r="AC131" s="1"/>
      <c r="AD131" s="3"/>
      <c r="AE131" s="1"/>
      <c r="AF131" s="1"/>
      <c r="AG131" s="1"/>
      <c r="AH131" s="1"/>
    </row>
    <row r="132" spans="2:70" x14ac:dyDescent="0.45">
      <c r="B132" s="1"/>
      <c r="C132" s="1"/>
      <c r="D132" s="1"/>
      <c r="E132" s="1"/>
      <c r="F132" s="3"/>
      <c r="G132" s="27"/>
      <c r="H132" s="27"/>
      <c r="K132" s="1"/>
      <c r="L132" s="3"/>
      <c r="M132" s="1"/>
      <c r="N132" s="1"/>
      <c r="Q132" s="1"/>
      <c r="R132" s="28"/>
      <c r="S132" s="28"/>
      <c r="X132" s="1"/>
      <c r="Y132" s="3"/>
      <c r="Z132" s="1"/>
      <c r="AC132" s="1"/>
      <c r="AD132" s="3"/>
      <c r="AE132" s="1"/>
      <c r="AF132" s="1"/>
      <c r="AG132" s="1"/>
      <c r="AH132" s="1"/>
    </row>
    <row r="133" spans="2:70" x14ac:dyDescent="0.45">
      <c r="B133" s="1"/>
      <c r="C133" s="1"/>
      <c r="D133" s="1"/>
      <c r="E133" s="1"/>
      <c r="F133" s="3"/>
      <c r="G133" s="27"/>
      <c r="H133" s="27"/>
      <c r="K133" s="1"/>
      <c r="L133" s="3"/>
      <c r="M133" s="1"/>
      <c r="N133" s="1"/>
      <c r="Q133" s="1"/>
      <c r="R133" s="28"/>
      <c r="S133" s="28"/>
      <c r="X133" s="1"/>
      <c r="Y133" s="3"/>
      <c r="Z133" s="1"/>
      <c r="AC133" s="1"/>
      <c r="AD133" s="3"/>
      <c r="AE133" s="1"/>
      <c r="AF133" s="1"/>
      <c r="AG133" s="1"/>
      <c r="AH133" s="1"/>
    </row>
    <row r="134" spans="2:70" x14ac:dyDescent="0.45">
      <c r="B134" s="1"/>
      <c r="C134" s="1"/>
      <c r="D134" s="1"/>
      <c r="E134" s="1"/>
      <c r="F134" s="3"/>
      <c r="G134" s="27"/>
      <c r="H134" s="27"/>
      <c r="K134" s="1"/>
      <c r="L134" s="3"/>
      <c r="M134" s="1"/>
      <c r="N134" s="1"/>
      <c r="Q134" s="1"/>
      <c r="R134" s="28"/>
      <c r="S134" s="28"/>
      <c r="X134" s="1"/>
      <c r="Y134" s="3"/>
      <c r="Z134" s="1"/>
      <c r="AC134" s="1"/>
      <c r="AD134" s="3"/>
      <c r="AE134" s="1"/>
      <c r="AF134" s="1"/>
      <c r="AG134" s="1"/>
      <c r="AH134" s="1"/>
    </row>
    <row r="135" spans="2:70" x14ac:dyDescent="0.45">
      <c r="B135" s="1"/>
      <c r="C135" s="1"/>
      <c r="D135" s="1"/>
      <c r="E135" s="1"/>
      <c r="F135" s="3"/>
      <c r="G135" s="27"/>
      <c r="H135" s="27"/>
      <c r="K135" s="1"/>
      <c r="L135" s="3"/>
      <c r="M135" s="1"/>
      <c r="N135" s="1"/>
      <c r="Q135" s="1"/>
      <c r="R135" s="28"/>
      <c r="S135" s="28"/>
      <c r="X135" s="1"/>
      <c r="Y135" s="3"/>
      <c r="Z135" s="1"/>
      <c r="AC135" s="1"/>
      <c r="AD135" s="3"/>
      <c r="AE135" s="1"/>
      <c r="AF135" s="1"/>
      <c r="AG135" s="1"/>
      <c r="AH135" s="1"/>
    </row>
    <row r="136" spans="2:70" x14ac:dyDescent="0.45">
      <c r="B136" s="1"/>
      <c r="C136" s="1"/>
      <c r="D136" s="1"/>
      <c r="E136" s="1"/>
      <c r="F136" s="3"/>
      <c r="G136" s="27"/>
      <c r="H136" s="27"/>
      <c r="K136" s="1"/>
      <c r="L136" s="3"/>
      <c r="M136" s="1"/>
      <c r="N136" s="1"/>
      <c r="Q136" s="1"/>
      <c r="R136" s="28"/>
      <c r="S136" s="28"/>
      <c r="X136" s="1"/>
      <c r="Y136" s="3"/>
      <c r="Z136" s="1"/>
      <c r="AC136" s="1"/>
      <c r="AD136" s="3"/>
      <c r="AE136" s="1"/>
      <c r="AF136" s="1"/>
      <c r="AG136" s="1"/>
      <c r="AH136" s="1"/>
    </row>
    <row r="137" spans="2:70" x14ac:dyDescent="0.45">
      <c r="B137" s="1"/>
      <c r="C137" s="1"/>
      <c r="D137" s="1"/>
      <c r="E137" s="1"/>
      <c r="F137" s="3"/>
      <c r="G137" s="27"/>
      <c r="H137" s="27"/>
      <c r="K137" s="1"/>
      <c r="L137" s="3"/>
      <c r="M137" s="1"/>
      <c r="N137" s="1"/>
      <c r="Q137" s="1"/>
      <c r="R137" s="28"/>
      <c r="S137" s="28"/>
      <c r="X137" s="1"/>
      <c r="Y137" s="3"/>
      <c r="Z137" s="1"/>
      <c r="AC137" s="1"/>
      <c r="AD137" s="3"/>
      <c r="AE137" s="1"/>
      <c r="AF137" s="1"/>
      <c r="AG137" s="1"/>
      <c r="AH137" s="1"/>
    </row>
    <row r="138" spans="2:70" x14ac:dyDescent="0.45">
      <c r="B138" s="1"/>
      <c r="C138" s="1"/>
      <c r="D138" s="1"/>
      <c r="E138" s="1"/>
      <c r="F138" s="3"/>
      <c r="G138" s="27"/>
      <c r="H138" s="27"/>
      <c r="K138" s="1"/>
      <c r="L138" s="3"/>
      <c r="M138" s="1"/>
      <c r="N138" s="1"/>
      <c r="Q138" s="1"/>
      <c r="R138" s="28"/>
      <c r="S138" s="28"/>
      <c r="X138" s="1"/>
      <c r="Y138" s="3"/>
      <c r="Z138" s="1"/>
      <c r="AC138" s="1"/>
      <c r="AD138" s="3"/>
      <c r="AE138" s="1"/>
      <c r="AF138" s="1"/>
      <c r="AG138" s="1"/>
      <c r="AH138" s="1"/>
    </row>
    <row r="139" spans="2:70" x14ac:dyDescent="0.45">
      <c r="B139" s="1"/>
      <c r="C139" s="1"/>
      <c r="D139" s="1"/>
      <c r="E139" s="1"/>
      <c r="F139" s="3"/>
      <c r="G139" s="27"/>
      <c r="H139" s="27"/>
      <c r="K139" s="1"/>
      <c r="L139" s="3"/>
      <c r="M139" s="1"/>
      <c r="N139" s="1"/>
      <c r="Q139" s="1"/>
      <c r="R139" s="28"/>
      <c r="S139" s="28"/>
      <c r="X139" s="1"/>
      <c r="Y139" s="3"/>
      <c r="Z139" s="1"/>
      <c r="AC139" s="1"/>
      <c r="AD139" s="3"/>
      <c r="AE139" s="1"/>
      <c r="AF139" s="1"/>
      <c r="AG139" s="1"/>
      <c r="AH139" s="1"/>
    </row>
    <row r="140" spans="2:70" x14ac:dyDescent="0.45">
      <c r="B140" s="1"/>
      <c r="C140" s="1"/>
      <c r="D140" s="1"/>
      <c r="E140" s="1"/>
      <c r="F140" s="3"/>
      <c r="G140" s="27"/>
      <c r="H140" s="27"/>
      <c r="K140" s="1"/>
      <c r="L140" s="3"/>
      <c r="M140" s="1"/>
      <c r="N140" s="1"/>
      <c r="Q140" s="1"/>
      <c r="R140" s="28"/>
      <c r="S140" s="28"/>
      <c r="X140" s="1"/>
      <c r="Y140" s="3"/>
      <c r="Z140" s="1"/>
      <c r="AC140" s="1"/>
      <c r="AD140" s="3"/>
      <c r="AE140" s="1"/>
      <c r="AF140" s="1"/>
      <c r="AG140" s="1"/>
      <c r="AH140" s="1"/>
    </row>
    <row r="141" spans="2:70" x14ac:dyDescent="0.45">
      <c r="B141" s="1"/>
      <c r="C141" s="1"/>
      <c r="D141" s="1"/>
      <c r="E141" s="1"/>
      <c r="F141" s="3"/>
      <c r="G141" s="27"/>
      <c r="H141" s="27"/>
      <c r="K141" s="1"/>
      <c r="L141" s="3"/>
      <c r="M141" s="1"/>
      <c r="N141" s="1"/>
      <c r="Q141" s="1"/>
      <c r="R141" s="28"/>
      <c r="S141" s="28"/>
      <c r="X141" s="1"/>
      <c r="Y141" s="3"/>
      <c r="Z141" s="1"/>
      <c r="AC141" s="1"/>
      <c r="AD141" s="3"/>
      <c r="AE141" s="1"/>
      <c r="AF141" s="1"/>
      <c r="AG141" s="1"/>
      <c r="AH141" s="1"/>
    </row>
    <row r="142" spans="2:70" x14ac:dyDescent="0.45">
      <c r="B142" s="1"/>
      <c r="C142" s="1"/>
      <c r="D142" s="1"/>
      <c r="E142" s="1"/>
      <c r="F142" s="3"/>
      <c r="G142" s="27"/>
      <c r="H142" s="27"/>
      <c r="K142" s="1"/>
      <c r="L142" s="3"/>
      <c r="M142" s="1"/>
      <c r="N142" s="1"/>
      <c r="Q142" s="1"/>
      <c r="R142" s="28"/>
      <c r="S142" s="28"/>
      <c r="X142" s="1"/>
      <c r="Y142" s="3"/>
      <c r="Z142" s="1"/>
      <c r="AC142" s="1"/>
      <c r="AD142" s="3"/>
      <c r="AE142" s="1"/>
      <c r="AF142" s="1"/>
      <c r="AG142" s="1"/>
      <c r="AH142" s="1"/>
    </row>
    <row r="143" spans="2:70" x14ac:dyDescent="0.45">
      <c r="B143" s="1"/>
      <c r="C143" s="1"/>
      <c r="D143" s="1"/>
      <c r="E143" s="1"/>
      <c r="F143" s="3"/>
      <c r="G143" s="27"/>
      <c r="H143" s="27"/>
      <c r="K143" s="1"/>
      <c r="L143" s="3"/>
      <c r="M143" s="1"/>
      <c r="N143" s="1"/>
      <c r="Q143" s="1"/>
      <c r="R143" s="28"/>
      <c r="S143" s="28"/>
      <c r="X143" s="1"/>
      <c r="Y143" s="3"/>
      <c r="Z143" s="1"/>
      <c r="AC143" s="1"/>
      <c r="AD143" s="3"/>
      <c r="AE143" s="1"/>
      <c r="AF143" s="1"/>
      <c r="AG143" s="1"/>
      <c r="AH143" s="1"/>
    </row>
    <row r="144" spans="2:70" x14ac:dyDescent="0.45">
      <c r="B144" s="1"/>
      <c r="C144" s="1"/>
      <c r="D144" s="1"/>
      <c r="E144" s="1"/>
      <c r="F144" s="3"/>
      <c r="G144" s="27"/>
      <c r="H144" s="27"/>
      <c r="K144" s="1"/>
      <c r="L144" s="3"/>
      <c r="M144" s="1"/>
      <c r="N144" s="1"/>
      <c r="Q144" s="1"/>
      <c r="R144" s="28"/>
      <c r="S144" s="28"/>
      <c r="X144" s="1"/>
      <c r="Y144" s="3"/>
      <c r="Z144" s="1"/>
      <c r="AC144" s="1"/>
      <c r="AD144" s="3"/>
      <c r="AE144" s="1"/>
      <c r="AF144" s="1"/>
      <c r="AG144" s="1"/>
      <c r="AH144" s="1"/>
    </row>
    <row r="145" spans="2:34" x14ac:dyDescent="0.45">
      <c r="B145" s="1"/>
      <c r="C145" s="1"/>
      <c r="D145" s="1"/>
      <c r="E145" s="1"/>
      <c r="F145" s="3"/>
      <c r="G145" s="27"/>
      <c r="H145" s="27"/>
      <c r="K145" s="1"/>
      <c r="L145" s="3"/>
      <c r="M145" s="1"/>
      <c r="N145" s="1"/>
      <c r="Q145" s="1"/>
      <c r="R145" s="28"/>
      <c r="S145" s="28"/>
      <c r="X145" s="1"/>
      <c r="Y145" s="3"/>
      <c r="Z145" s="1"/>
      <c r="AC145" s="1"/>
      <c r="AD145" s="3"/>
      <c r="AE145" s="1"/>
      <c r="AF145" s="1"/>
      <c r="AG145" s="1"/>
      <c r="AH145" s="1"/>
    </row>
    <row r="146" spans="2:34" x14ac:dyDescent="0.45">
      <c r="B146" s="1"/>
      <c r="C146" s="1"/>
      <c r="D146" s="1"/>
      <c r="E146" s="1"/>
      <c r="F146" s="3"/>
      <c r="G146" s="27"/>
      <c r="H146" s="27"/>
      <c r="K146" s="1"/>
      <c r="L146" s="3"/>
      <c r="M146" s="1"/>
      <c r="N146" s="1"/>
      <c r="Q146" s="1"/>
      <c r="R146" s="28"/>
      <c r="S146" s="28"/>
      <c r="X146" s="1"/>
      <c r="Y146" s="3"/>
      <c r="Z146" s="1"/>
      <c r="AC146" s="1"/>
      <c r="AD146" s="3"/>
      <c r="AE146" s="1"/>
      <c r="AF146" s="1"/>
      <c r="AG146" s="1"/>
      <c r="AH146" s="1"/>
    </row>
    <row r="147" spans="2:34" x14ac:dyDescent="0.45">
      <c r="B147" s="1"/>
      <c r="C147" s="1"/>
      <c r="D147" s="1"/>
      <c r="E147" s="1"/>
      <c r="F147" s="3"/>
      <c r="G147" s="27"/>
      <c r="H147" s="27"/>
      <c r="K147" s="1"/>
      <c r="L147" s="3"/>
      <c r="M147" s="1"/>
      <c r="N147" s="1"/>
      <c r="Q147" s="1"/>
      <c r="R147" s="28"/>
      <c r="S147" s="28"/>
      <c r="X147" s="1"/>
      <c r="Y147" s="3"/>
      <c r="Z147" s="1"/>
      <c r="AC147" s="1"/>
      <c r="AD147" s="3"/>
      <c r="AE147" s="1"/>
      <c r="AF147" s="1"/>
      <c r="AG147" s="1"/>
      <c r="AH147" s="1"/>
    </row>
    <row r="148" spans="2:34" x14ac:dyDescent="0.45">
      <c r="B148" s="1"/>
      <c r="C148" s="1"/>
      <c r="D148" s="1"/>
      <c r="E148" s="1"/>
      <c r="F148" s="3"/>
      <c r="G148" s="27"/>
      <c r="H148" s="27"/>
      <c r="K148" s="1"/>
      <c r="L148" s="3"/>
      <c r="M148" s="1"/>
      <c r="N148" s="1"/>
      <c r="Q148" s="1"/>
      <c r="R148" s="28"/>
      <c r="S148" s="28"/>
      <c r="X148" s="1"/>
      <c r="Y148" s="3"/>
      <c r="Z148" s="1"/>
      <c r="AC148" s="1"/>
      <c r="AD148" s="3"/>
      <c r="AE148" s="1"/>
      <c r="AF148" s="1"/>
      <c r="AG148" s="1"/>
      <c r="AH148" s="1"/>
    </row>
    <row r="149" spans="2:34" x14ac:dyDescent="0.45">
      <c r="B149" s="1"/>
      <c r="C149" s="1"/>
      <c r="D149" s="1"/>
      <c r="E149" s="1"/>
      <c r="F149" s="3"/>
      <c r="G149" s="27"/>
      <c r="H149" s="27"/>
      <c r="K149" s="1"/>
      <c r="L149" s="3"/>
      <c r="M149" s="1"/>
      <c r="N149" s="1"/>
      <c r="Q149" s="1"/>
      <c r="R149" s="28"/>
      <c r="S149" s="28"/>
      <c r="X149" s="1"/>
      <c r="Y149" s="3"/>
      <c r="Z149" s="1"/>
      <c r="AC149" s="1"/>
      <c r="AD149" s="3"/>
      <c r="AE149" s="1"/>
      <c r="AF149" s="1"/>
      <c r="AG149" s="1"/>
      <c r="AH149" s="1"/>
    </row>
    <row r="150" spans="2:34" x14ac:dyDescent="0.45">
      <c r="B150" s="1"/>
      <c r="C150" s="1"/>
      <c r="D150" s="1"/>
      <c r="E150" s="1"/>
      <c r="F150" s="3"/>
      <c r="G150" s="27"/>
      <c r="H150" s="27"/>
      <c r="K150" s="1"/>
      <c r="L150" s="3"/>
      <c r="M150" s="1"/>
      <c r="N150" s="1"/>
      <c r="Q150" s="1"/>
      <c r="R150" s="28"/>
      <c r="S150" s="28"/>
      <c r="X150" s="1"/>
      <c r="Y150" s="3"/>
      <c r="Z150" s="1"/>
      <c r="AC150" s="1"/>
      <c r="AD150" s="3"/>
      <c r="AE150" s="1"/>
      <c r="AF150" s="1"/>
      <c r="AG150" s="1"/>
      <c r="AH150" s="1"/>
    </row>
    <row r="151" spans="2:34" x14ac:dyDescent="0.45">
      <c r="B151" s="1"/>
      <c r="C151" s="1"/>
      <c r="D151" s="1"/>
      <c r="E151" s="1"/>
      <c r="F151" s="3"/>
      <c r="G151" s="27"/>
      <c r="H151" s="27"/>
      <c r="K151" s="1"/>
      <c r="L151" s="3"/>
      <c r="M151" s="1"/>
      <c r="N151" s="1"/>
      <c r="Q151" s="1"/>
      <c r="R151" s="28"/>
      <c r="S151" s="28"/>
      <c r="X151" s="1"/>
      <c r="Y151" s="3"/>
      <c r="Z151" s="1"/>
      <c r="AC151" s="1"/>
      <c r="AD151" s="3"/>
      <c r="AE151" s="1"/>
      <c r="AF151" s="1"/>
      <c r="AG151" s="1"/>
      <c r="AH151" s="1"/>
    </row>
    <row r="152" spans="2:34" x14ac:dyDescent="0.45">
      <c r="B152" s="1"/>
      <c r="C152" s="1"/>
      <c r="D152" s="1"/>
      <c r="E152" s="1"/>
      <c r="F152" s="3"/>
      <c r="G152" s="27"/>
      <c r="H152" s="27"/>
      <c r="K152" s="1"/>
      <c r="L152" s="3"/>
      <c r="M152" s="1"/>
      <c r="N152" s="1"/>
      <c r="Q152" s="1"/>
      <c r="R152" s="28"/>
      <c r="S152" s="28"/>
      <c r="X152" s="1"/>
      <c r="Y152" s="3"/>
      <c r="Z152" s="1"/>
      <c r="AC152" s="1"/>
      <c r="AD152" s="3"/>
      <c r="AE152" s="1"/>
      <c r="AF152" s="1"/>
      <c r="AG152" s="1"/>
      <c r="AH152" s="1"/>
    </row>
    <row r="153" spans="2:34" x14ac:dyDescent="0.45">
      <c r="B153" s="1"/>
      <c r="C153" s="1"/>
      <c r="D153" s="1"/>
      <c r="E153" s="1"/>
      <c r="F153" s="3"/>
      <c r="G153" s="27"/>
      <c r="H153" s="27"/>
      <c r="K153" s="1"/>
      <c r="L153" s="3"/>
      <c r="M153" s="1"/>
      <c r="N153" s="1"/>
      <c r="Q153" s="1"/>
      <c r="R153" s="28"/>
      <c r="S153" s="28"/>
      <c r="X153" s="1"/>
      <c r="Y153" s="3"/>
      <c r="Z153" s="1"/>
      <c r="AC153" s="1"/>
      <c r="AD153" s="3"/>
      <c r="AE153" s="1"/>
      <c r="AF153" s="1"/>
      <c r="AG153" s="1"/>
      <c r="AH153" s="1"/>
    </row>
    <row r="154" spans="2:34" x14ac:dyDescent="0.45">
      <c r="B154" s="1"/>
      <c r="C154" s="1"/>
      <c r="D154" s="1"/>
      <c r="E154" s="1"/>
      <c r="F154" s="3"/>
      <c r="G154" s="27"/>
      <c r="H154" s="27"/>
      <c r="K154" s="1"/>
      <c r="L154" s="3"/>
      <c r="M154" s="1"/>
      <c r="N154" s="1"/>
      <c r="Q154" s="1"/>
      <c r="R154" s="28"/>
      <c r="S154" s="28"/>
      <c r="X154" s="1"/>
      <c r="Y154" s="3"/>
      <c r="Z154" s="1"/>
      <c r="AC154" s="1"/>
      <c r="AD154" s="3"/>
      <c r="AE154" s="1"/>
      <c r="AF154" s="1"/>
      <c r="AG154" s="1"/>
      <c r="AH154" s="1"/>
    </row>
    <row r="155" spans="2:34" x14ac:dyDescent="0.45">
      <c r="B155" s="1"/>
      <c r="C155" s="1"/>
      <c r="D155" s="1"/>
      <c r="E155" s="1"/>
      <c r="F155" s="3"/>
      <c r="G155" s="27"/>
      <c r="H155" s="27"/>
      <c r="K155" s="1"/>
      <c r="L155" s="3"/>
      <c r="M155" s="1"/>
      <c r="N155" s="1"/>
      <c r="Q155" s="1"/>
      <c r="R155" s="28"/>
      <c r="S155" s="28"/>
      <c r="X155" s="1"/>
      <c r="Y155" s="3"/>
      <c r="Z155" s="1"/>
      <c r="AC155" s="1"/>
      <c r="AD155" s="3"/>
      <c r="AE155" s="1"/>
      <c r="AF155" s="1"/>
      <c r="AG155" s="1"/>
      <c r="AH155" s="1"/>
    </row>
    <row r="156" spans="2:34" x14ac:dyDescent="0.45">
      <c r="B156" s="1"/>
      <c r="C156" s="1"/>
      <c r="D156" s="1"/>
      <c r="E156" s="1"/>
      <c r="F156" s="3"/>
      <c r="G156" s="27"/>
      <c r="H156" s="27"/>
      <c r="K156" s="1"/>
      <c r="L156" s="3"/>
      <c r="M156" s="1"/>
      <c r="N156" s="1"/>
      <c r="Q156" s="1"/>
      <c r="R156" s="28"/>
      <c r="S156" s="28"/>
      <c r="X156" s="1"/>
      <c r="Y156" s="3"/>
      <c r="Z156" s="1"/>
      <c r="AC156" s="1"/>
      <c r="AD156" s="3"/>
      <c r="AE156" s="1"/>
      <c r="AF156" s="1"/>
      <c r="AG156" s="1"/>
      <c r="AH156" s="1"/>
    </row>
    <row r="157" spans="2:34" x14ac:dyDescent="0.45">
      <c r="B157" s="1"/>
      <c r="C157" s="1"/>
      <c r="D157" s="1"/>
      <c r="E157" s="1"/>
      <c r="F157" s="3"/>
      <c r="G157" s="27"/>
      <c r="H157" s="27"/>
      <c r="K157" s="1"/>
      <c r="L157" s="3"/>
      <c r="M157" s="1"/>
      <c r="N157" s="1"/>
      <c r="Q157" s="1"/>
      <c r="R157" s="28"/>
      <c r="S157" s="28"/>
      <c r="X157" s="1"/>
      <c r="Y157" s="3"/>
      <c r="Z157" s="1"/>
      <c r="AC157" s="1"/>
      <c r="AD157" s="3"/>
      <c r="AE157" s="1"/>
      <c r="AF157" s="1"/>
      <c r="AG157" s="1"/>
      <c r="AH157" s="1"/>
    </row>
    <row r="158" spans="2:34" x14ac:dyDescent="0.45">
      <c r="B158" s="1"/>
      <c r="C158" s="1"/>
      <c r="D158" s="1"/>
      <c r="E158" s="1"/>
      <c r="F158" s="3"/>
      <c r="G158" s="27"/>
      <c r="H158" s="27"/>
      <c r="K158" s="1"/>
      <c r="L158" s="3"/>
      <c r="M158" s="1"/>
      <c r="N158" s="1"/>
      <c r="Q158" s="1"/>
      <c r="R158" s="28"/>
      <c r="S158" s="28"/>
      <c r="X158" s="1"/>
      <c r="Y158" s="3"/>
      <c r="Z158" s="1"/>
      <c r="AC158" s="1"/>
      <c r="AD158" s="3"/>
      <c r="AE158" s="1"/>
      <c r="AF158" s="1"/>
      <c r="AG158" s="1"/>
      <c r="AH158" s="1"/>
    </row>
    <row r="159" spans="2:34" x14ac:dyDescent="0.45">
      <c r="B159" s="1"/>
      <c r="C159" s="1"/>
      <c r="D159" s="1"/>
      <c r="E159" s="1"/>
      <c r="F159" s="3"/>
      <c r="G159" s="27"/>
      <c r="H159" s="27"/>
      <c r="K159" s="1"/>
      <c r="L159" s="3"/>
      <c r="M159" s="1"/>
      <c r="N159" s="1"/>
      <c r="Q159" s="1"/>
      <c r="R159" s="28"/>
      <c r="S159" s="28"/>
      <c r="X159" s="1"/>
      <c r="Y159" s="3"/>
      <c r="Z159" s="1"/>
      <c r="AC159" s="1"/>
      <c r="AD159" s="3"/>
      <c r="AE159" s="1"/>
      <c r="AF159" s="1"/>
      <c r="AG159" s="1"/>
      <c r="AH159" s="1"/>
    </row>
    <row r="160" spans="2:34" x14ac:dyDescent="0.45">
      <c r="B160" s="1"/>
      <c r="C160" s="1"/>
      <c r="D160" s="1"/>
      <c r="E160" s="1"/>
      <c r="F160" s="3"/>
      <c r="G160" s="27"/>
      <c r="H160" s="27"/>
      <c r="K160" s="1"/>
      <c r="L160" s="3"/>
      <c r="M160" s="1"/>
      <c r="N160" s="1"/>
      <c r="Q160" s="1"/>
      <c r="R160" s="28"/>
      <c r="S160" s="28"/>
      <c r="X160" s="1"/>
      <c r="Y160" s="3"/>
      <c r="Z160" s="1"/>
      <c r="AC160" s="1"/>
      <c r="AD160" s="3"/>
      <c r="AE160" s="1"/>
      <c r="AF160" s="1"/>
      <c r="AG160" s="1"/>
      <c r="AH160" s="1"/>
    </row>
    <row r="161" spans="2:34" x14ac:dyDescent="0.45">
      <c r="B161" s="1"/>
      <c r="C161" s="1"/>
      <c r="D161" s="1"/>
      <c r="E161" s="1"/>
      <c r="F161" s="3"/>
      <c r="G161" s="27"/>
      <c r="H161" s="27"/>
      <c r="K161" s="1"/>
      <c r="L161" s="3"/>
      <c r="M161" s="1"/>
      <c r="N161" s="1"/>
      <c r="Q161" s="1"/>
      <c r="R161" s="28"/>
      <c r="S161" s="28"/>
      <c r="X161" s="1"/>
      <c r="Y161" s="3"/>
      <c r="Z161" s="1"/>
      <c r="AC161" s="1"/>
      <c r="AD161" s="3"/>
      <c r="AE161" s="1"/>
      <c r="AF161" s="1"/>
      <c r="AG161" s="1"/>
      <c r="AH161" s="1"/>
    </row>
    <row r="162" spans="2:34" x14ac:dyDescent="0.45">
      <c r="B162" s="1"/>
      <c r="C162" s="1"/>
      <c r="D162" s="1"/>
      <c r="E162" s="1"/>
      <c r="F162" s="3"/>
      <c r="G162" s="27"/>
      <c r="H162" s="27"/>
      <c r="K162" s="1"/>
      <c r="L162" s="3"/>
      <c r="M162" s="1"/>
      <c r="N162" s="1"/>
      <c r="Q162" s="1"/>
      <c r="R162" s="28"/>
      <c r="S162" s="28"/>
      <c r="X162" s="1"/>
      <c r="Y162" s="3"/>
      <c r="Z162" s="1"/>
      <c r="AC162" s="1"/>
      <c r="AD162" s="3"/>
      <c r="AE162" s="1"/>
      <c r="AF162" s="1"/>
      <c r="AG162" s="1"/>
      <c r="AH162" s="1"/>
    </row>
    <row r="163" spans="2:34" x14ac:dyDescent="0.45">
      <c r="B163" s="1"/>
      <c r="C163" s="1"/>
      <c r="D163" s="1"/>
      <c r="E163" s="1"/>
      <c r="F163" s="3"/>
      <c r="G163" s="27"/>
      <c r="H163" s="27"/>
      <c r="K163" s="1"/>
      <c r="L163" s="3"/>
      <c r="M163" s="1"/>
      <c r="N163" s="1"/>
      <c r="Q163" s="1"/>
      <c r="R163" s="28"/>
      <c r="S163" s="28"/>
      <c r="X163" s="1"/>
      <c r="Y163" s="3"/>
      <c r="Z163" s="1"/>
      <c r="AC163" s="1"/>
      <c r="AD163" s="3"/>
      <c r="AE163" s="1"/>
      <c r="AF163" s="1"/>
      <c r="AG163" s="1"/>
      <c r="AH163" s="1"/>
    </row>
    <row r="164" spans="2:34" x14ac:dyDescent="0.45">
      <c r="B164" s="1"/>
      <c r="C164" s="1"/>
      <c r="D164" s="1"/>
      <c r="E164" s="1"/>
      <c r="F164" s="3"/>
      <c r="G164" s="27"/>
      <c r="H164" s="27"/>
      <c r="K164" s="1"/>
      <c r="L164" s="3"/>
      <c r="M164" s="1"/>
      <c r="N164" s="1"/>
      <c r="Q164" s="1"/>
      <c r="R164" s="28"/>
      <c r="S164" s="28"/>
      <c r="X164" s="1"/>
      <c r="Y164" s="3"/>
      <c r="Z164" s="1"/>
      <c r="AC164" s="1"/>
      <c r="AD164" s="3"/>
      <c r="AE164" s="1"/>
      <c r="AF164" s="1"/>
      <c r="AG164" s="1"/>
      <c r="AH164" s="1"/>
    </row>
    <row r="165" spans="2:34" x14ac:dyDescent="0.45">
      <c r="B165" s="1"/>
      <c r="C165" s="1"/>
      <c r="D165" s="1"/>
      <c r="E165" s="1"/>
      <c r="F165" s="3"/>
      <c r="G165" s="27"/>
      <c r="H165" s="27"/>
      <c r="K165" s="1"/>
      <c r="L165" s="3"/>
      <c r="M165" s="1"/>
      <c r="N165" s="1"/>
      <c r="Q165" s="1"/>
      <c r="R165" s="28"/>
      <c r="S165" s="28"/>
      <c r="X165" s="1"/>
      <c r="Y165" s="3"/>
      <c r="Z165" s="1"/>
      <c r="AC165" s="1"/>
      <c r="AD165" s="3"/>
      <c r="AE165" s="1"/>
      <c r="AF165" s="1"/>
      <c r="AG165" s="1"/>
      <c r="AH165" s="1"/>
    </row>
    <row r="166" spans="2:34" x14ac:dyDescent="0.45">
      <c r="B166" s="1"/>
      <c r="C166" s="1"/>
      <c r="D166" s="1"/>
      <c r="E166" s="1"/>
      <c r="F166" s="3"/>
      <c r="G166" s="27"/>
      <c r="H166" s="27"/>
      <c r="K166" s="1"/>
      <c r="L166" s="3"/>
      <c r="M166" s="1"/>
      <c r="N166" s="1"/>
      <c r="Q166" s="1"/>
      <c r="R166" s="28"/>
      <c r="S166" s="28"/>
      <c r="X166" s="1"/>
      <c r="Y166" s="3"/>
      <c r="Z166" s="1"/>
      <c r="AC166" s="1"/>
      <c r="AD166" s="3"/>
      <c r="AE166" s="1"/>
      <c r="AF166" s="1"/>
      <c r="AG166" s="1"/>
      <c r="AH166" s="1"/>
    </row>
    <row r="167" spans="2:34" x14ac:dyDescent="0.45">
      <c r="B167" s="1"/>
      <c r="C167" s="1"/>
      <c r="D167" s="1"/>
      <c r="E167" s="1"/>
      <c r="F167" s="3"/>
      <c r="G167" s="27"/>
      <c r="H167" s="27"/>
      <c r="K167" s="1"/>
      <c r="L167" s="3"/>
      <c r="M167" s="1"/>
      <c r="N167" s="1"/>
      <c r="Q167" s="1"/>
      <c r="R167" s="28"/>
      <c r="S167" s="28"/>
      <c r="X167" s="1"/>
      <c r="Y167" s="3"/>
      <c r="Z167" s="1"/>
      <c r="AC167" s="1"/>
      <c r="AD167" s="3"/>
      <c r="AE167" s="1"/>
      <c r="AF167" s="1"/>
      <c r="AG167" s="1"/>
      <c r="AH167" s="1"/>
    </row>
    <row r="168" spans="2:34" x14ac:dyDescent="0.45">
      <c r="B168" s="1"/>
      <c r="C168" s="1"/>
      <c r="D168" s="1"/>
      <c r="E168" s="1"/>
      <c r="F168" s="3"/>
      <c r="G168" s="27"/>
      <c r="H168" s="27"/>
      <c r="K168" s="1"/>
      <c r="L168" s="3"/>
      <c r="M168" s="1"/>
      <c r="N168" s="1"/>
      <c r="Q168" s="1"/>
      <c r="R168" s="28"/>
      <c r="S168" s="28"/>
      <c r="X168" s="1"/>
      <c r="Y168" s="3"/>
      <c r="Z168" s="1"/>
      <c r="AC168" s="1"/>
      <c r="AD168" s="3"/>
      <c r="AE168" s="1"/>
      <c r="AF168" s="1"/>
      <c r="AG168" s="1"/>
      <c r="AH168" s="1"/>
    </row>
    <row r="169" spans="2:34" x14ac:dyDescent="0.45">
      <c r="B169" s="1"/>
      <c r="C169" s="1"/>
      <c r="D169" s="1"/>
      <c r="E169" s="1"/>
      <c r="F169" s="3"/>
      <c r="G169" s="27"/>
      <c r="H169" s="27"/>
      <c r="K169" s="1"/>
      <c r="L169" s="3"/>
      <c r="M169" s="1"/>
      <c r="N169" s="1"/>
      <c r="Q169" s="1"/>
      <c r="R169" s="28"/>
      <c r="S169" s="28"/>
      <c r="X169" s="1"/>
      <c r="Y169" s="3"/>
      <c r="Z169" s="1"/>
      <c r="AC169" s="1"/>
      <c r="AD169" s="3"/>
      <c r="AE169" s="1"/>
      <c r="AF169" s="1"/>
      <c r="AG169" s="1"/>
      <c r="AH169" s="1"/>
    </row>
    <row r="170" spans="2:34" x14ac:dyDescent="0.45">
      <c r="B170" s="1"/>
      <c r="C170" s="1"/>
      <c r="D170" s="1"/>
      <c r="E170" s="1"/>
      <c r="F170" s="3"/>
      <c r="G170" s="27"/>
      <c r="H170" s="27"/>
      <c r="K170" s="1"/>
      <c r="L170" s="3"/>
      <c r="M170" s="1"/>
      <c r="N170" s="1"/>
      <c r="Q170" s="1"/>
      <c r="R170" s="28"/>
      <c r="S170" s="28"/>
      <c r="X170" s="1"/>
      <c r="Y170" s="3"/>
      <c r="Z170" s="1"/>
      <c r="AC170" s="1"/>
      <c r="AD170" s="3"/>
      <c r="AE170" s="1"/>
      <c r="AF170" s="1"/>
      <c r="AG170" s="1"/>
      <c r="AH170" s="1"/>
    </row>
    <row r="171" spans="2:34" x14ac:dyDescent="0.45">
      <c r="B171" s="1"/>
      <c r="C171" s="1"/>
      <c r="D171" s="1"/>
      <c r="E171" s="1"/>
      <c r="F171" s="3"/>
      <c r="G171" s="27"/>
      <c r="H171" s="27"/>
      <c r="K171" s="1"/>
      <c r="L171" s="3"/>
      <c r="M171" s="1"/>
      <c r="N171" s="1"/>
      <c r="Q171" s="1"/>
      <c r="R171" s="28"/>
      <c r="S171" s="28"/>
      <c r="X171" s="1"/>
      <c r="Y171" s="3"/>
      <c r="Z171" s="1"/>
      <c r="AC171" s="1"/>
      <c r="AD171" s="3"/>
      <c r="AE171" s="1"/>
      <c r="AF171" s="1"/>
      <c r="AG171" s="1"/>
      <c r="AH171" s="1"/>
    </row>
    <row r="172" spans="2:34" x14ac:dyDescent="0.45">
      <c r="B172" s="1"/>
      <c r="C172" s="1"/>
      <c r="D172" s="1"/>
      <c r="E172" s="1"/>
      <c r="F172" s="3"/>
      <c r="G172" s="27"/>
      <c r="H172" s="27"/>
      <c r="K172" s="1"/>
      <c r="L172" s="3"/>
      <c r="M172" s="1"/>
      <c r="N172" s="1"/>
      <c r="Q172" s="1"/>
      <c r="R172" s="28"/>
      <c r="S172" s="28"/>
      <c r="X172" s="1"/>
      <c r="Y172" s="3"/>
      <c r="Z172" s="1"/>
      <c r="AC172" s="1"/>
      <c r="AD172" s="3"/>
      <c r="AE172" s="1"/>
      <c r="AF172" s="1"/>
      <c r="AG172" s="1"/>
      <c r="AH172" s="1"/>
    </row>
    <row r="173" spans="2:34" x14ac:dyDescent="0.45">
      <c r="B173" s="1"/>
      <c r="C173" s="1"/>
      <c r="D173" s="1"/>
      <c r="E173" s="1"/>
      <c r="F173" s="3"/>
      <c r="G173" s="27"/>
      <c r="H173" s="27"/>
      <c r="K173" s="1"/>
      <c r="L173" s="3"/>
      <c r="M173" s="1"/>
      <c r="N173" s="1"/>
      <c r="Q173" s="1"/>
      <c r="R173" s="28"/>
      <c r="S173" s="28"/>
      <c r="X173" s="1"/>
      <c r="Y173" s="3"/>
      <c r="Z173" s="1"/>
      <c r="AC173" s="1"/>
      <c r="AD173" s="3"/>
      <c r="AE173" s="1"/>
      <c r="AF173" s="1"/>
      <c r="AG173" s="1"/>
      <c r="AH173" s="1"/>
    </row>
    <row r="174" spans="2:34" x14ac:dyDescent="0.45">
      <c r="B174" s="1"/>
      <c r="C174" s="1"/>
      <c r="D174" s="1"/>
      <c r="E174" s="1"/>
      <c r="F174" s="3"/>
      <c r="G174" s="27"/>
      <c r="H174" s="27"/>
      <c r="K174" s="1"/>
      <c r="L174" s="3"/>
      <c r="M174" s="1"/>
      <c r="N174" s="1"/>
      <c r="Q174" s="1"/>
      <c r="R174" s="28"/>
      <c r="S174" s="28"/>
      <c r="X174" s="1"/>
      <c r="Y174" s="3"/>
      <c r="Z174" s="1"/>
      <c r="AC174" s="1"/>
      <c r="AD174" s="3"/>
      <c r="AE174" s="1"/>
      <c r="AF174" s="1"/>
      <c r="AG174" s="1"/>
      <c r="AH174" s="1"/>
    </row>
    <row r="175" spans="2:34" x14ac:dyDescent="0.45">
      <c r="B175" s="1"/>
      <c r="C175" s="1"/>
      <c r="D175" s="1"/>
      <c r="E175" s="1"/>
      <c r="F175" s="3"/>
      <c r="G175" s="27"/>
      <c r="H175" s="27"/>
      <c r="K175" s="1"/>
      <c r="L175" s="3"/>
      <c r="M175" s="1"/>
      <c r="N175" s="1"/>
      <c r="Q175" s="1"/>
      <c r="R175" s="28"/>
      <c r="S175" s="28"/>
      <c r="X175" s="1"/>
      <c r="Y175" s="3"/>
      <c r="Z175" s="1"/>
      <c r="AC175" s="1"/>
      <c r="AD175" s="3"/>
      <c r="AE175" s="1"/>
      <c r="AF175" s="1"/>
      <c r="AG175" s="1"/>
      <c r="AH175" s="1"/>
    </row>
    <row r="176" spans="2:34" x14ac:dyDescent="0.45">
      <c r="B176" s="1"/>
      <c r="C176" s="1"/>
      <c r="D176" s="1"/>
      <c r="E176" s="1"/>
      <c r="F176" s="3"/>
      <c r="G176" s="27"/>
      <c r="H176" s="27"/>
      <c r="K176" s="1"/>
      <c r="L176" s="3"/>
      <c r="M176" s="1"/>
      <c r="N176" s="1"/>
      <c r="Q176" s="1"/>
      <c r="R176" s="28"/>
      <c r="S176" s="28"/>
      <c r="X176" s="1"/>
      <c r="Y176" s="3"/>
      <c r="Z176" s="1"/>
      <c r="AC176" s="1"/>
      <c r="AD176" s="3"/>
      <c r="AE176" s="1"/>
      <c r="AF176" s="1"/>
      <c r="AG176" s="1"/>
      <c r="AH176" s="1"/>
    </row>
    <row r="177" spans="2:34" x14ac:dyDescent="0.45">
      <c r="B177" s="1"/>
      <c r="C177" s="1"/>
      <c r="D177" s="1"/>
      <c r="E177" s="1"/>
      <c r="F177" s="3"/>
      <c r="G177" s="27"/>
      <c r="H177" s="27"/>
      <c r="K177" s="1"/>
      <c r="L177" s="3"/>
      <c r="M177" s="1"/>
      <c r="N177" s="1"/>
      <c r="Q177" s="1"/>
      <c r="R177" s="28"/>
      <c r="S177" s="28"/>
      <c r="X177" s="1"/>
      <c r="Y177" s="3"/>
      <c r="Z177" s="1"/>
      <c r="AC177" s="1"/>
      <c r="AD177" s="3"/>
      <c r="AE177" s="1"/>
      <c r="AF177" s="1"/>
      <c r="AG177" s="1"/>
      <c r="AH177" s="1"/>
    </row>
    <row r="178" spans="2:34" x14ac:dyDescent="0.45">
      <c r="B178" s="1"/>
      <c r="C178" s="1"/>
      <c r="D178" s="1"/>
      <c r="E178" s="1"/>
      <c r="F178" s="3"/>
      <c r="G178" s="27"/>
      <c r="H178" s="27"/>
      <c r="K178" s="1"/>
      <c r="L178" s="3"/>
      <c r="M178" s="1"/>
      <c r="N178" s="1"/>
      <c r="Q178" s="1"/>
      <c r="R178" s="28"/>
      <c r="S178" s="28"/>
      <c r="X178" s="1"/>
      <c r="Y178" s="3"/>
      <c r="Z178" s="1"/>
      <c r="AC178" s="1"/>
      <c r="AD178" s="3"/>
      <c r="AE178" s="1"/>
      <c r="AF178" s="1"/>
      <c r="AG178" s="1"/>
      <c r="AH178" s="1"/>
    </row>
    <row r="179" spans="2:34" x14ac:dyDescent="0.45">
      <c r="B179" s="1"/>
      <c r="C179" s="1"/>
      <c r="D179" s="1"/>
      <c r="E179" s="1"/>
      <c r="F179" s="3"/>
      <c r="G179" s="27"/>
      <c r="H179" s="27"/>
      <c r="K179" s="1"/>
      <c r="L179" s="3"/>
      <c r="M179" s="1"/>
      <c r="N179" s="1"/>
      <c r="Q179" s="1"/>
      <c r="R179" s="28"/>
      <c r="S179" s="28"/>
      <c r="X179" s="1"/>
      <c r="Y179" s="3"/>
      <c r="Z179" s="1"/>
      <c r="AC179" s="1"/>
      <c r="AD179" s="3"/>
      <c r="AE179" s="1"/>
      <c r="AF179" s="1"/>
      <c r="AG179" s="1"/>
      <c r="AH179" s="1"/>
    </row>
    <row r="180" spans="2:34" x14ac:dyDescent="0.45">
      <c r="B180" s="1"/>
      <c r="C180" s="1"/>
      <c r="D180" s="1"/>
      <c r="E180" s="1"/>
      <c r="F180" s="3"/>
      <c r="G180" s="27"/>
      <c r="H180" s="27"/>
      <c r="K180" s="1"/>
      <c r="L180" s="3"/>
      <c r="M180" s="1"/>
      <c r="N180" s="1"/>
      <c r="Q180" s="1"/>
      <c r="R180" s="28"/>
      <c r="S180" s="28"/>
      <c r="X180" s="1"/>
      <c r="Y180" s="3"/>
      <c r="Z180" s="1"/>
      <c r="AC180" s="1"/>
      <c r="AD180" s="3"/>
      <c r="AE180" s="1"/>
      <c r="AF180" s="1"/>
      <c r="AG180" s="1"/>
      <c r="AH180" s="1"/>
    </row>
    <row r="181" spans="2:34" x14ac:dyDescent="0.45">
      <c r="B181" s="1"/>
      <c r="C181" s="1"/>
      <c r="D181" s="1"/>
      <c r="E181" s="1"/>
      <c r="F181" s="3"/>
      <c r="G181" s="27"/>
      <c r="H181" s="27"/>
      <c r="K181" s="1"/>
      <c r="L181" s="3"/>
      <c r="M181" s="1"/>
      <c r="N181" s="1"/>
      <c r="Q181" s="1"/>
      <c r="R181" s="28"/>
      <c r="S181" s="28"/>
      <c r="X181" s="1"/>
      <c r="Y181" s="3"/>
      <c r="Z181" s="1"/>
      <c r="AC181" s="1"/>
      <c r="AD181" s="3"/>
      <c r="AE181" s="1"/>
      <c r="AF181" s="1"/>
      <c r="AG181" s="1"/>
      <c r="AH181" s="1"/>
    </row>
    <row r="182" spans="2:34" x14ac:dyDescent="0.45">
      <c r="B182" s="1"/>
      <c r="C182" s="1"/>
      <c r="D182" s="1"/>
      <c r="E182" s="1"/>
      <c r="F182" s="3"/>
      <c r="G182" s="27"/>
      <c r="H182" s="27"/>
      <c r="K182" s="1"/>
      <c r="L182" s="3"/>
      <c r="M182" s="1"/>
      <c r="N182" s="1"/>
      <c r="Q182" s="1"/>
      <c r="R182" s="28"/>
      <c r="S182" s="28"/>
      <c r="X182" s="1"/>
      <c r="Y182" s="3"/>
      <c r="Z182" s="1"/>
      <c r="AC182" s="1"/>
      <c r="AD182" s="3"/>
      <c r="AE182" s="1"/>
      <c r="AF182" s="1"/>
      <c r="AG182" s="1"/>
      <c r="AH182" s="1"/>
    </row>
    <row r="183" spans="2:34" x14ac:dyDescent="0.45">
      <c r="B183" s="1"/>
      <c r="C183" s="1"/>
      <c r="D183" s="1"/>
      <c r="E183" s="1"/>
      <c r="F183" s="3"/>
      <c r="G183" s="27"/>
      <c r="H183" s="27"/>
      <c r="K183" s="1"/>
      <c r="L183" s="3"/>
      <c r="M183" s="1"/>
      <c r="N183" s="1"/>
      <c r="Q183" s="1"/>
      <c r="R183" s="28"/>
      <c r="S183" s="28"/>
      <c r="X183" s="1"/>
      <c r="Y183" s="3"/>
      <c r="Z183" s="1"/>
      <c r="AC183" s="1"/>
      <c r="AD183" s="3"/>
      <c r="AE183" s="1"/>
      <c r="AF183" s="1"/>
      <c r="AG183" s="1"/>
      <c r="AH183" s="1"/>
    </row>
    <row r="184" spans="2:34" x14ac:dyDescent="0.45">
      <c r="B184" s="1"/>
      <c r="C184" s="1"/>
      <c r="D184" s="1"/>
      <c r="E184" s="1"/>
      <c r="F184" s="3"/>
      <c r="G184" s="27"/>
      <c r="H184" s="27"/>
      <c r="K184" s="1"/>
      <c r="L184" s="3"/>
      <c r="M184" s="1"/>
      <c r="N184" s="1"/>
      <c r="Q184" s="1"/>
      <c r="R184" s="28"/>
      <c r="S184" s="28"/>
      <c r="X184" s="1"/>
      <c r="Y184" s="3"/>
      <c r="Z184" s="1"/>
      <c r="AC184" s="1"/>
      <c r="AD184" s="3"/>
      <c r="AE184" s="1"/>
      <c r="AF184" s="1"/>
      <c r="AG184" s="1"/>
      <c r="AH184" s="1"/>
    </row>
    <row r="185" spans="2:34" x14ac:dyDescent="0.45">
      <c r="B185" s="1"/>
      <c r="C185" s="1"/>
      <c r="D185" s="1"/>
      <c r="E185" s="1"/>
      <c r="F185" s="3"/>
      <c r="G185" s="27"/>
      <c r="H185" s="27"/>
      <c r="K185" s="1"/>
      <c r="L185" s="3"/>
      <c r="M185" s="1"/>
      <c r="N185" s="1"/>
      <c r="Q185" s="1"/>
      <c r="R185" s="28"/>
      <c r="S185" s="28"/>
      <c r="X185" s="1"/>
      <c r="Y185" s="3"/>
      <c r="Z185" s="1"/>
      <c r="AC185" s="1"/>
      <c r="AD185" s="3"/>
      <c r="AE185" s="1"/>
      <c r="AF185" s="1"/>
      <c r="AG185" s="1"/>
      <c r="AH185" s="1"/>
    </row>
    <row r="186" spans="2:34" x14ac:dyDescent="0.45">
      <c r="B186" s="1"/>
      <c r="C186" s="1"/>
      <c r="D186" s="1"/>
      <c r="E186" s="1"/>
      <c r="F186" s="3"/>
      <c r="G186" s="27"/>
      <c r="H186" s="27"/>
      <c r="K186" s="1"/>
      <c r="L186" s="3"/>
      <c r="M186" s="1"/>
      <c r="N186" s="1"/>
      <c r="Q186" s="1"/>
      <c r="R186" s="28"/>
      <c r="S186" s="28"/>
      <c r="X186" s="1"/>
      <c r="Y186" s="3"/>
      <c r="Z186" s="1"/>
      <c r="AC186" s="1"/>
      <c r="AD186" s="3"/>
      <c r="AE186" s="1"/>
      <c r="AF186" s="1"/>
      <c r="AG186" s="1"/>
      <c r="AH186" s="1"/>
    </row>
    <row r="187" spans="2:34" x14ac:dyDescent="0.45">
      <c r="B187" s="1"/>
      <c r="C187" s="1"/>
      <c r="D187" s="1"/>
      <c r="E187" s="1"/>
      <c r="F187" s="3"/>
      <c r="G187" s="27"/>
      <c r="H187" s="27"/>
      <c r="K187" s="1"/>
      <c r="L187" s="3"/>
      <c r="M187" s="1"/>
      <c r="N187" s="1"/>
      <c r="Q187" s="1"/>
      <c r="R187" s="28"/>
      <c r="S187" s="28"/>
      <c r="X187" s="1"/>
      <c r="Y187" s="3"/>
      <c r="Z187" s="1"/>
      <c r="AC187" s="1"/>
      <c r="AD187" s="3"/>
      <c r="AE187" s="1"/>
      <c r="AF187" s="1"/>
      <c r="AG187" s="1"/>
      <c r="AH187" s="1"/>
    </row>
    <row r="188" spans="2:34" x14ac:dyDescent="0.45">
      <c r="B188" s="1"/>
      <c r="C188" s="1"/>
      <c r="D188" s="1"/>
      <c r="E188" s="1"/>
      <c r="F188" s="3"/>
      <c r="G188" s="27"/>
      <c r="H188" s="27"/>
      <c r="K188" s="1"/>
      <c r="L188" s="3"/>
      <c r="M188" s="1"/>
      <c r="N188" s="1"/>
      <c r="Q188" s="1"/>
      <c r="R188" s="28"/>
      <c r="S188" s="28"/>
      <c r="X188" s="1"/>
      <c r="Y188" s="3"/>
      <c r="Z188" s="1"/>
      <c r="AC188" s="1"/>
      <c r="AD188" s="3"/>
      <c r="AE188" s="1"/>
      <c r="AF188" s="1"/>
      <c r="AG188" s="1"/>
      <c r="AH188" s="1"/>
    </row>
    <row r="189" spans="2:34" x14ac:dyDescent="0.45">
      <c r="B189" s="1"/>
      <c r="C189" s="1"/>
      <c r="D189" s="1"/>
      <c r="E189" s="1"/>
      <c r="F189" s="3"/>
      <c r="G189" s="27"/>
      <c r="H189" s="27"/>
      <c r="K189" s="1"/>
      <c r="L189" s="3"/>
      <c r="M189" s="1"/>
      <c r="N189" s="1"/>
      <c r="Q189" s="1"/>
      <c r="R189" s="28"/>
      <c r="S189" s="28"/>
      <c r="X189" s="1"/>
      <c r="Y189" s="3"/>
      <c r="Z189" s="1"/>
      <c r="AC189" s="1"/>
      <c r="AD189" s="3"/>
      <c r="AE189" s="1"/>
      <c r="AF189" s="1"/>
      <c r="AG189" s="1"/>
      <c r="AH189" s="1"/>
    </row>
    <row r="190" spans="2:34" x14ac:dyDescent="0.45">
      <c r="B190" s="1"/>
      <c r="C190" s="1"/>
      <c r="D190" s="1"/>
      <c r="E190" s="1"/>
      <c r="F190" s="3"/>
      <c r="G190" s="27"/>
      <c r="H190" s="27"/>
      <c r="K190" s="1"/>
      <c r="L190" s="3"/>
      <c r="M190" s="1"/>
      <c r="N190" s="1"/>
      <c r="Q190" s="1"/>
      <c r="R190" s="28"/>
      <c r="S190" s="28"/>
      <c r="X190" s="1"/>
      <c r="Y190" s="3"/>
      <c r="Z190" s="1"/>
      <c r="AC190" s="1"/>
      <c r="AD190" s="3"/>
      <c r="AE190" s="1"/>
      <c r="AF190" s="1"/>
      <c r="AG190" s="1"/>
      <c r="AH190" s="1"/>
    </row>
    <row r="191" spans="2:34" x14ac:dyDescent="0.45">
      <c r="B191" s="1"/>
      <c r="C191" s="1"/>
      <c r="D191" s="1"/>
      <c r="E191" s="1"/>
      <c r="F191" s="3"/>
      <c r="G191" s="27"/>
      <c r="H191" s="27"/>
      <c r="K191" s="1"/>
      <c r="L191" s="3"/>
      <c r="M191" s="1"/>
      <c r="N191" s="1"/>
      <c r="Q191" s="1"/>
      <c r="R191" s="28"/>
      <c r="S191" s="28"/>
      <c r="X191" s="1"/>
      <c r="Y191" s="3"/>
      <c r="Z191" s="1"/>
      <c r="AC191" s="1"/>
      <c r="AD191" s="3"/>
      <c r="AE191" s="1"/>
      <c r="AF191" s="1"/>
      <c r="AG191" s="1"/>
      <c r="AH191" s="1"/>
    </row>
    <row r="192" spans="2:34" x14ac:dyDescent="0.45">
      <c r="B192" s="1"/>
      <c r="C192" s="1"/>
      <c r="D192" s="1"/>
      <c r="E192" s="1"/>
      <c r="F192" s="3"/>
      <c r="G192" s="27"/>
      <c r="H192" s="27"/>
      <c r="K192" s="1"/>
      <c r="L192" s="3"/>
      <c r="M192" s="1"/>
      <c r="N192" s="1"/>
      <c r="Q192" s="1"/>
      <c r="R192" s="28"/>
      <c r="S192" s="28"/>
      <c r="X192" s="1"/>
      <c r="Y192" s="3"/>
      <c r="Z192" s="1"/>
      <c r="AC192" s="1"/>
      <c r="AD192" s="3"/>
      <c r="AE192" s="1"/>
      <c r="AF192" s="1"/>
      <c r="AG192" s="1"/>
      <c r="AH192" s="1"/>
    </row>
    <row r="193" spans="2:34" x14ac:dyDescent="0.45">
      <c r="B193" s="1"/>
      <c r="C193" s="1"/>
      <c r="D193" s="1"/>
      <c r="E193" s="1"/>
      <c r="F193" s="3"/>
      <c r="G193" s="27"/>
      <c r="H193" s="27"/>
      <c r="K193" s="1"/>
      <c r="L193" s="3"/>
      <c r="M193" s="1"/>
      <c r="N193" s="1"/>
      <c r="Q193" s="1"/>
      <c r="R193" s="28"/>
      <c r="S193" s="28"/>
      <c r="X193" s="1"/>
      <c r="Y193" s="3"/>
      <c r="Z193" s="1"/>
      <c r="AC193" s="1"/>
      <c r="AD193" s="3"/>
      <c r="AE193" s="1"/>
      <c r="AF193" s="1"/>
      <c r="AG193" s="1"/>
      <c r="AH193" s="1"/>
    </row>
    <row r="194" spans="2:34" x14ac:dyDescent="0.45">
      <c r="B194" s="1"/>
      <c r="C194" s="1"/>
      <c r="D194" s="1"/>
      <c r="E194" s="1"/>
      <c r="F194" s="3"/>
      <c r="G194" s="27"/>
      <c r="H194" s="27"/>
      <c r="K194" s="1"/>
      <c r="L194" s="3"/>
      <c r="M194" s="1"/>
      <c r="N194" s="1"/>
      <c r="Q194" s="1"/>
      <c r="R194" s="28"/>
      <c r="S194" s="28"/>
      <c r="X194" s="1"/>
      <c r="Y194" s="3"/>
      <c r="Z194" s="1"/>
      <c r="AC194" s="1"/>
      <c r="AD194" s="3"/>
      <c r="AE194" s="1"/>
      <c r="AF194" s="1"/>
      <c r="AG194" s="1"/>
      <c r="AH194" s="1"/>
    </row>
    <row r="195" spans="2:34" x14ac:dyDescent="0.45">
      <c r="B195" s="1"/>
      <c r="C195" s="1"/>
      <c r="D195" s="1"/>
      <c r="E195" s="1"/>
      <c r="F195" s="3"/>
      <c r="G195" s="27"/>
      <c r="H195" s="27"/>
      <c r="K195" s="1"/>
      <c r="L195" s="3"/>
      <c r="M195" s="1"/>
      <c r="N195" s="1"/>
      <c r="Q195" s="1"/>
      <c r="R195" s="28"/>
      <c r="S195" s="28"/>
      <c r="X195" s="1"/>
      <c r="Y195" s="3"/>
      <c r="Z195" s="1"/>
      <c r="AC195" s="1"/>
      <c r="AD195" s="3"/>
      <c r="AE195" s="1"/>
      <c r="AF195" s="1"/>
      <c r="AG195" s="1"/>
      <c r="AH195" s="1"/>
    </row>
    <row r="196" spans="2:34" x14ac:dyDescent="0.45">
      <c r="B196" s="1"/>
      <c r="C196" s="1"/>
      <c r="D196" s="1"/>
      <c r="E196" s="1"/>
      <c r="F196" s="3"/>
      <c r="G196" s="27"/>
      <c r="H196" s="27"/>
      <c r="K196" s="1"/>
      <c r="L196" s="3"/>
      <c r="M196" s="1"/>
      <c r="N196" s="1"/>
      <c r="Q196" s="1"/>
      <c r="R196" s="28"/>
      <c r="S196" s="28"/>
      <c r="X196" s="1"/>
      <c r="Y196" s="3"/>
      <c r="Z196" s="1"/>
      <c r="AC196" s="1"/>
      <c r="AD196" s="3"/>
      <c r="AE196" s="1"/>
      <c r="AF196" s="1"/>
      <c r="AG196" s="1"/>
      <c r="AH196" s="1"/>
    </row>
    <row r="197" spans="2:34" x14ac:dyDescent="0.45">
      <c r="B197" s="1"/>
      <c r="C197" s="1"/>
      <c r="D197" s="1"/>
      <c r="E197" s="1"/>
      <c r="F197" s="3"/>
      <c r="G197" s="27"/>
      <c r="H197" s="27"/>
      <c r="K197" s="1"/>
      <c r="L197" s="3"/>
      <c r="M197" s="1"/>
      <c r="N197" s="1"/>
      <c r="Q197" s="1"/>
      <c r="R197" s="28"/>
      <c r="S197" s="28"/>
      <c r="X197" s="1"/>
      <c r="Y197" s="3"/>
      <c r="Z197" s="1"/>
      <c r="AC197" s="1"/>
      <c r="AD197" s="3"/>
      <c r="AE197" s="1"/>
      <c r="AF197" s="1"/>
      <c r="AG197" s="1"/>
      <c r="AH197" s="1"/>
    </row>
    <row r="198" spans="2:34" x14ac:dyDescent="0.45">
      <c r="B198" s="1"/>
      <c r="C198" s="1"/>
      <c r="D198" s="1"/>
      <c r="E198" s="1"/>
      <c r="F198" s="3"/>
      <c r="G198" s="27"/>
      <c r="H198" s="27"/>
      <c r="K198" s="1"/>
      <c r="L198" s="3"/>
      <c r="M198" s="1"/>
      <c r="N198" s="1"/>
      <c r="Q198" s="1"/>
      <c r="R198" s="28"/>
      <c r="S198" s="28"/>
      <c r="X198" s="1"/>
      <c r="Y198" s="3"/>
      <c r="Z198" s="1"/>
      <c r="AC198" s="1"/>
      <c r="AD198" s="3"/>
      <c r="AE198" s="1"/>
      <c r="AF198" s="1"/>
      <c r="AG198" s="1"/>
      <c r="AH198" s="1"/>
    </row>
    <row r="199" spans="2:34" x14ac:dyDescent="0.45">
      <c r="B199" s="1"/>
      <c r="C199" s="1"/>
      <c r="D199" s="1"/>
      <c r="E199" s="1"/>
      <c r="F199" s="3"/>
      <c r="G199" s="27"/>
      <c r="H199" s="27"/>
      <c r="K199" s="1"/>
      <c r="L199" s="3"/>
      <c r="M199" s="1"/>
      <c r="N199" s="1"/>
      <c r="Q199" s="1"/>
      <c r="R199" s="28"/>
      <c r="S199" s="28"/>
      <c r="X199" s="1"/>
      <c r="Y199" s="3"/>
      <c r="Z199" s="1"/>
      <c r="AC199" s="1"/>
      <c r="AD199" s="3"/>
      <c r="AE199" s="1"/>
      <c r="AF199" s="1"/>
      <c r="AG199" s="1"/>
      <c r="AH199" s="1"/>
    </row>
    <row r="200" spans="2:34" x14ac:dyDescent="0.45">
      <c r="B200" s="1"/>
      <c r="C200" s="1"/>
      <c r="D200" s="1"/>
      <c r="E200" s="1"/>
      <c r="F200" s="3"/>
      <c r="G200" s="27"/>
      <c r="H200" s="27"/>
      <c r="K200" s="1"/>
      <c r="L200" s="3"/>
      <c r="M200" s="1"/>
      <c r="N200" s="1"/>
      <c r="Q200" s="1"/>
      <c r="R200" s="28"/>
      <c r="S200" s="28"/>
      <c r="X200" s="1"/>
      <c r="Y200" s="3"/>
      <c r="Z200" s="1"/>
      <c r="AC200" s="1"/>
      <c r="AD200" s="3"/>
      <c r="AE200" s="1"/>
      <c r="AF200" s="1"/>
      <c r="AG200" s="1"/>
      <c r="AH200" s="1"/>
    </row>
    <row r="201" spans="2:34" x14ac:dyDescent="0.45">
      <c r="B201" s="1"/>
      <c r="C201" s="1"/>
      <c r="D201" s="1"/>
      <c r="E201" s="1"/>
      <c r="F201" s="3"/>
      <c r="G201" s="27"/>
      <c r="H201" s="27"/>
      <c r="K201" s="1"/>
      <c r="L201" s="3"/>
      <c r="M201" s="1"/>
      <c r="N201" s="1"/>
      <c r="Q201" s="1"/>
      <c r="R201" s="28"/>
      <c r="S201" s="28"/>
      <c r="X201" s="1"/>
      <c r="Y201" s="3"/>
      <c r="Z201" s="1"/>
      <c r="AC201" s="1"/>
      <c r="AD201" s="3"/>
      <c r="AE201" s="1"/>
      <c r="AF201" s="1"/>
      <c r="AG201" s="1"/>
      <c r="AH201" s="1"/>
    </row>
    <row r="202" spans="2:34" x14ac:dyDescent="0.45">
      <c r="B202" s="1"/>
      <c r="C202" s="1"/>
      <c r="D202" s="1"/>
      <c r="E202" s="1"/>
      <c r="F202" s="3"/>
      <c r="G202" s="27"/>
      <c r="H202" s="27"/>
      <c r="K202" s="1"/>
      <c r="L202" s="3"/>
      <c r="M202" s="1"/>
      <c r="N202" s="1"/>
      <c r="Q202" s="1"/>
      <c r="R202" s="28"/>
      <c r="S202" s="28"/>
      <c r="X202" s="1"/>
      <c r="Y202" s="3"/>
      <c r="Z202" s="1"/>
      <c r="AC202" s="1"/>
      <c r="AD202" s="3"/>
      <c r="AE202" s="1"/>
      <c r="AF202" s="1"/>
      <c r="AG202" s="1"/>
      <c r="AH202" s="1"/>
    </row>
    <row r="203" spans="2:34" x14ac:dyDescent="0.45">
      <c r="B203" s="1"/>
      <c r="C203" s="1"/>
      <c r="D203" s="1"/>
      <c r="E203" s="1"/>
      <c r="F203" s="3"/>
      <c r="G203" s="27"/>
      <c r="H203" s="27"/>
      <c r="K203" s="1"/>
      <c r="L203" s="3"/>
      <c r="M203" s="1"/>
      <c r="N203" s="1"/>
      <c r="Q203" s="1"/>
      <c r="R203" s="28"/>
      <c r="S203" s="28"/>
      <c r="X203" s="1"/>
      <c r="Y203" s="3"/>
      <c r="Z203" s="1"/>
      <c r="AC203" s="1"/>
      <c r="AD203" s="3"/>
      <c r="AE203" s="1"/>
      <c r="AF203" s="1"/>
      <c r="AG203" s="1"/>
      <c r="AH203" s="1"/>
    </row>
    <row r="204" spans="2:34" x14ac:dyDescent="0.45">
      <c r="B204" s="1"/>
      <c r="C204" s="1"/>
      <c r="D204" s="1"/>
      <c r="E204" s="1"/>
      <c r="F204" s="3"/>
      <c r="G204" s="27"/>
      <c r="H204" s="27"/>
      <c r="K204" s="1"/>
      <c r="L204" s="3"/>
      <c r="M204" s="1"/>
      <c r="N204" s="1"/>
      <c r="Q204" s="1"/>
      <c r="R204" s="28"/>
      <c r="S204" s="28"/>
      <c r="X204" s="1"/>
      <c r="Y204" s="3"/>
      <c r="Z204" s="1"/>
      <c r="AC204" s="1"/>
      <c r="AD204" s="3"/>
      <c r="AE204" s="1"/>
      <c r="AF204" s="1"/>
      <c r="AG204" s="1"/>
      <c r="AH204" s="1"/>
    </row>
    <row r="205" spans="2:34" x14ac:dyDescent="0.45">
      <c r="B205" s="1"/>
      <c r="C205" s="1"/>
      <c r="D205" s="1"/>
      <c r="E205" s="1"/>
      <c r="F205" s="3"/>
      <c r="G205" s="27"/>
      <c r="H205" s="27"/>
      <c r="K205" s="1"/>
      <c r="L205" s="3"/>
      <c r="M205" s="1"/>
      <c r="N205" s="1"/>
      <c r="Q205" s="1"/>
      <c r="R205" s="28"/>
      <c r="S205" s="28"/>
      <c r="X205" s="1"/>
      <c r="Y205" s="3"/>
      <c r="Z205" s="1"/>
      <c r="AC205" s="1"/>
      <c r="AD205" s="3"/>
      <c r="AE205" s="1"/>
      <c r="AF205" s="1"/>
      <c r="AG205" s="1"/>
      <c r="AH205" s="1"/>
    </row>
    <row r="206" spans="2:34" x14ac:dyDescent="0.45">
      <c r="B206" s="1"/>
      <c r="C206" s="1"/>
      <c r="D206" s="1"/>
      <c r="E206" s="1"/>
      <c r="F206" s="3"/>
      <c r="G206" s="27"/>
      <c r="H206" s="27"/>
      <c r="K206" s="1"/>
      <c r="L206" s="3"/>
      <c r="M206" s="1"/>
      <c r="N206" s="1"/>
      <c r="Q206" s="1"/>
      <c r="R206" s="28"/>
      <c r="S206" s="28"/>
      <c r="X206" s="1"/>
      <c r="Y206" s="3"/>
      <c r="Z206" s="1"/>
      <c r="AC206" s="1"/>
      <c r="AD206" s="3"/>
      <c r="AE206" s="1"/>
      <c r="AF206" s="1"/>
      <c r="AG206" s="1"/>
      <c r="AH206" s="1"/>
    </row>
    <row r="207" spans="2:34" x14ac:dyDescent="0.45">
      <c r="B207" s="1"/>
      <c r="C207" s="1"/>
      <c r="D207" s="1"/>
      <c r="E207" s="1"/>
      <c r="F207" s="3"/>
      <c r="G207" s="27"/>
      <c r="H207" s="27"/>
      <c r="K207" s="1"/>
      <c r="L207" s="3"/>
      <c r="M207" s="1"/>
      <c r="N207" s="1"/>
      <c r="Q207" s="1"/>
      <c r="R207" s="28"/>
      <c r="S207" s="28"/>
      <c r="X207" s="1"/>
      <c r="Y207" s="3"/>
      <c r="Z207" s="1"/>
      <c r="AC207" s="1"/>
      <c r="AD207" s="3"/>
      <c r="AE207" s="1"/>
      <c r="AF207" s="1"/>
      <c r="AG207" s="1"/>
      <c r="AH207" s="1"/>
    </row>
    <row r="208" spans="2:34" x14ac:dyDescent="0.45">
      <c r="B208" s="1"/>
      <c r="C208" s="1"/>
      <c r="D208" s="1"/>
      <c r="E208" s="1"/>
      <c r="F208" s="3"/>
      <c r="G208" s="27"/>
      <c r="H208" s="27"/>
      <c r="K208" s="1"/>
      <c r="L208" s="3"/>
      <c r="M208" s="1"/>
      <c r="N208" s="1"/>
      <c r="Q208" s="1"/>
      <c r="R208" s="28"/>
      <c r="S208" s="28"/>
      <c r="X208" s="1"/>
      <c r="Y208" s="3"/>
      <c r="Z208" s="1"/>
      <c r="AC208" s="1"/>
      <c r="AD208" s="3"/>
      <c r="AE208" s="1"/>
      <c r="AF208" s="1"/>
      <c r="AG208" s="1"/>
      <c r="AH208" s="1"/>
    </row>
    <row r="209" spans="2:34" x14ac:dyDescent="0.45">
      <c r="B209" s="1"/>
      <c r="C209" s="1"/>
      <c r="D209" s="1"/>
      <c r="E209" s="1"/>
      <c r="F209" s="3"/>
      <c r="G209" s="27"/>
      <c r="H209" s="27"/>
      <c r="K209" s="1"/>
      <c r="L209" s="3"/>
      <c r="M209" s="1"/>
      <c r="N209" s="1"/>
      <c r="Q209" s="1"/>
      <c r="R209" s="28"/>
      <c r="S209" s="28"/>
      <c r="X209" s="1"/>
      <c r="Y209" s="3"/>
      <c r="Z209" s="1"/>
      <c r="AC209" s="1"/>
      <c r="AD209" s="3"/>
      <c r="AE209" s="1"/>
      <c r="AF209" s="1"/>
      <c r="AG209" s="1"/>
      <c r="AH209" s="1"/>
    </row>
    <row r="210" spans="2:34" x14ac:dyDescent="0.45">
      <c r="B210" s="1"/>
      <c r="C210" s="1"/>
      <c r="D210" s="1"/>
      <c r="E210" s="1"/>
      <c r="F210" s="3"/>
      <c r="G210" s="27"/>
      <c r="H210" s="27"/>
      <c r="K210" s="1"/>
      <c r="L210" s="3"/>
      <c r="M210" s="1"/>
      <c r="N210" s="1"/>
      <c r="Q210" s="1"/>
      <c r="R210" s="28"/>
      <c r="S210" s="28"/>
      <c r="X210" s="1"/>
      <c r="Y210" s="3"/>
      <c r="Z210" s="1"/>
      <c r="AC210" s="1"/>
      <c r="AD210" s="3"/>
      <c r="AE210" s="1"/>
      <c r="AF210" s="1"/>
      <c r="AG210" s="1"/>
      <c r="AH210" s="1"/>
    </row>
    <row r="211" spans="2:34" x14ac:dyDescent="0.45">
      <c r="B211" s="1"/>
      <c r="C211" s="1"/>
      <c r="D211" s="1"/>
      <c r="E211" s="1"/>
      <c r="F211" s="3"/>
      <c r="G211" s="27"/>
      <c r="H211" s="27"/>
      <c r="K211" s="1"/>
      <c r="L211" s="3"/>
      <c r="M211" s="1"/>
      <c r="N211" s="1"/>
      <c r="Q211" s="1"/>
      <c r="R211" s="28"/>
      <c r="S211" s="28"/>
      <c r="X211" s="1"/>
      <c r="Y211" s="3"/>
      <c r="Z211" s="1"/>
      <c r="AC211" s="1"/>
      <c r="AD211" s="3"/>
      <c r="AE211" s="1"/>
      <c r="AF211" s="1"/>
      <c r="AG211" s="1"/>
      <c r="AH211" s="1"/>
    </row>
    <row r="212" spans="2:34" x14ac:dyDescent="0.45">
      <c r="B212" s="1"/>
      <c r="C212" s="1"/>
      <c r="D212" s="1"/>
      <c r="E212" s="1"/>
      <c r="F212" s="3"/>
      <c r="G212" s="27"/>
      <c r="H212" s="27"/>
      <c r="K212" s="1"/>
      <c r="L212" s="3"/>
      <c r="M212" s="1"/>
      <c r="N212" s="1"/>
      <c r="Q212" s="1"/>
      <c r="R212" s="28"/>
      <c r="S212" s="28"/>
      <c r="X212" s="1"/>
      <c r="Y212" s="3"/>
      <c r="Z212" s="1"/>
      <c r="AC212" s="1"/>
      <c r="AD212" s="3"/>
      <c r="AE212" s="1"/>
      <c r="AF212" s="1"/>
      <c r="AG212" s="1"/>
      <c r="AH212" s="1"/>
    </row>
    <row r="213" spans="2:34" x14ac:dyDescent="0.45">
      <c r="B213" s="1"/>
      <c r="C213" s="1"/>
      <c r="D213" s="1"/>
      <c r="E213" s="1"/>
      <c r="F213" s="3"/>
      <c r="G213" s="27"/>
      <c r="H213" s="27"/>
      <c r="K213" s="1"/>
      <c r="L213" s="3"/>
      <c r="M213" s="1"/>
      <c r="N213" s="1"/>
      <c r="Q213" s="1"/>
      <c r="R213" s="28"/>
      <c r="S213" s="28"/>
      <c r="X213" s="1"/>
      <c r="Y213" s="3"/>
      <c r="Z213" s="1"/>
      <c r="AC213" s="1"/>
      <c r="AD213" s="3"/>
      <c r="AE213" s="1"/>
      <c r="AF213" s="1"/>
      <c r="AG213" s="1"/>
      <c r="AH213" s="1"/>
    </row>
    <row r="214" spans="2:34" x14ac:dyDescent="0.45">
      <c r="B214" s="1"/>
      <c r="C214" s="1"/>
      <c r="D214" s="1"/>
      <c r="E214" s="1"/>
      <c r="F214" s="3"/>
      <c r="G214" s="27"/>
      <c r="H214" s="27"/>
      <c r="K214" s="1"/>
      <c r="L214" s="3"/>
      <c r="M214" s="1"/>
      <c r="N214" s="1"/>
      <c r="Q214" s="1"/>
      <c r="R214" s="28"/>
      <c r="S214" s="28"/>
      <c r="X214" s="1"/>
      <c r="Y214" s="3"/>
      <c r="Z214" s="1"/>
      <c r="AC214" s="1"/>
      <c r="AD214" s="3"/>
      <c r="AE214" s="1"/>
      <c r="AF214" s="1"/>
      <c r="AG214" s="1"/>
      <c r="AH214" s="1"/>
    </row>
    <row r="215" spans="2:34" x14ac:dyDescent="0.45">
      <c r="B215" s="1"/>
      <c r="C215" s="1"/>
      <c r="D215" s="1"/>
      <c r="E215" s="1"/>
      <c r="F215" s="3"/>
      <c r="G215" s="27"/>
      <c r="H215" s="27"/>
      <c r="K215" s="1"/>
      <c r="L215" s="3"/>
      <c r="M215" s="1"/>
      <c r="N215" s="1"/>
      <c r="Q215" s="1"/>
      <c r="R215" s="28"/>
      <c r="S215" s="28"/>
      <c r="X215" s="1"/>
      <c r="Y215" s="3"/>
      <c r="Z215" s="1"/>
      <c r="AC215" s="1"/>
      <c r="AD215" s="3"/>
      <c r="AE215" s="1"/>
      <c r="AF215" s="1"/>
      <c r="AG215" s="1"/>
      <c r="AH215" s="1"/>
    </row>
    <row r="216" spans="2:34" x14ac:dyDescent="0.45">
      <c r="B216" s="1"/>
      <c r="C216" s="1"/>
      <c r="D216" s="1"/>
      <c r="E216" s="1"/>
      <c r="F216" s="3"/>
      <c r="G216" s="27"/>
      <c r="H216" s="27"/>
      <c r="K216" s="1"/>
      <c r="L216" s="3"/>
      <c r="M216" s="1"/>
      <c r="N216" s="1"/>
      <c r="Q216" s="1"/>
      <c r="R216" s="28"/>
      <c r="S216" s="28"/>
      <c r="X216" s="1"/>
      <c r="Y216" s="3"/>
      <c r="Z216" s="1"/>
      <c r="AC216" s="1"/>
      <c r="AD216" s="3"/>
      <c r="AE216" s="1"/>
      <c r="AF216" s="1"/>
      <c r="AG216" s="1"/>
      <c r="AH216" s="1"/>
    </row>
    <row r="217" spans="2:34" x14ac:dyDescent="0.45">
      <c r="B217" s="1"/>
      <c r="C217" s="1"/>
      <c r="D217" s="1"/>
      <c r="E217" s="1"/>
      <c r="F217" s="3"/>
      <c r="G217" s="27"/>
      <c r="H217" s="27"/>
      <c r="K217" s="1"/>
      <c r="L217" s="3"/>
      <c r="M217" s="1"/>
      <c r="N217" s="1"/>
      <c r="Q217" s="1"/>
      <c r="R217" s="28"/>
      <c r="S217" s="28"/>
      <c r="X217" s="1"/>
      <c r="Y217" s="3"/>
      <c r="Z217" s="1"/>
      <c r="AC217" s="1"/>
      <c r="AD217" s="3"/>
      <c r="AE217" s="1"/>
      <c r="AF217" s="1"/>
      <c r="AG217" s="1"/>
      <c r="AH217" s="1"/>
    </row>
    <row r="218" spans="2:34" x14ac:dyDescent="0.45">
      <c r="B218" s="1"/>
      <c r="C218" s="1"/>
      <c r="D218" s="1"/>
      <c r="E218" s="1"/>
      <c r="F218" s="3"/>
      <c r="G218" s="27"/>
      <c r="H218" s="27"/>
      <c r="K218" s="1"/>
      <c r="L218" s="3"/>
      <c r="M218" s="1"/>
      <c r="N218" s="1"/>
      <c r="Q218" s="1"/>
      <c r="R218" s="28"/>
      <c r="S218" s="28"/>
      <c r="X218" s="1"/>
      <c r="Y218" s="3"/>
      <c r="Z218" s="1"/>
      <c r="AC218" s="1"/>
      <c r="AD218" s="3"/>
      <c r="AE218" s="1"/>
      <c r="AF218" s="1"/>
      <c r="AG218" s="1"/>
      <c r="AH218" s="1"/>
    </row>
    <row r="219" spans="2:34" x14ac:dyDescent="0.45">
      <c r="B219" s="1"/>
      <c r="C219" s="1"/>
      <c r="D219" s="1"/>
      <c r="E219" s="1"/>
      <c r="F219" s="3"/>
      <c r="G219" s="27"/>
      <c r="H219" s="27"/>
      <c r="K219" s="1"/>
      <c r="L219" s="3"/>
      <c r="M219" s="1"/>
      <c r="N219" s="1"/>
      <c r="Q219" s="1"/>
      <c r="R219" s="28"/>
      <c r="S219" s="28"/>
      <c r="X219" s="1"/>
      <c r="Y219" s="3"/>
      <c r="Z219" s="1"/>
      <c r="AC219" s="1"/>
      <c r="AD219" s="3"/>
      <c r="AE219" s="1"/>
      <c r="AF219" s="1"/>
      <c r="AG219" s="1"/>
      <c r="AH219" s="1"/>
    </row>
    <row r="220" spans="2:34" x14ac:dyDescent="0.45">
      <c r="B220" s="1"/>
      <c r="C220" s="1"/>
      <c r="D220" s="1"/>
      <c r="E220" s="1"/>
      <c r="F220" s="3"/>
      <c r="G220" s="27"/>
      <c r="H220" s="27"/>
      <c r="K220" s="1"/>
      <c r="L220" s="3"/>
      <c r="M220" s="1"/>
      <c r="N220" s="1"/>
      <c r="Q220" s="1"/>
      <c r="R220" s="28"/>
      <c r="S220" s="28"/>
      <c r="X220" s="1"/>
      <c r="Y220" s="3"/>
      <c r="Z220" s="1"/>
      <c r="AC220" s="1"/>
      <c r="AD220" s="3"/>
      <c r="AE220" s="1"/>
      <c r="AF220" s="1"/>
      <c r="AG220" s="1"/>
      <c r="AH220" s="1"/>
    </row>
    <row r="221" spans="2:34" x14ac:dyDescent="0.45">
      <c r="B221" s="1"/>
      <c r="C221" s="1"/>
      <c r="D221" s="1"/>
      <c r="E221" s="1"/>
      <c r="F221" s="3"/>
      <c r="G221" s="27"/>
      <c r="H221" s="27"/>
      <c r="K221" s="1"/>
      <c r="L221" s="3"/>
      <c r="M221" s="1"/>
      <c r="N221" s="1"/>
      <c r="Q221" s="1"/>
      <c r="R221" s="28"/>
      <c r="S221" s="28"/>
      <c r="X221" s="1"/>
      <c r="Y221" s="3"/>
      <c r="Z221" s="1"/>
      <c r="AC221" s="1"/>
      <c r="AD221" s="3"/>
      <c r="AE221" s="1"/>
      <c r="AF221" s="1"/>
      <c r="AG221" s="1"/>
      <c r="AH221" s="1"/>
    </row>
    <row r="222" spans="2:34" x14ac:dyDescent="0.45">
      <c r="B222" s="1"/>
      <c r="C222" s="1"/>
      <c r="D222" s="1"/>
      <c r="E222" s="1"/>
      <c r="F222" s="3"/>
      <c r="G222" s="27"/>
      <c r="H222" s="27"/>
      <c r="K222" s="1"/>
      <c r="L222" s="3"/>
      <c r="M222" s="1"/>
      <c r="N222" s="1"/>
      <c r="Q222" s="1"/>
      <c r="R222" s="28"/>
      <c r="S222" s="28"/>
      <c r="X222" s="1"/>
      <c r="Y222" s="3"/>
      <c r="Z222" s="1"/>
      <c r="AC222" s="1"/>
      <c r="AD222" s="3"/>
      <c r="AE222" s="1"/>
      <c r="AF222" s="1"/>
      <c r="AG222" s="1"/>
      <c r="AH222" s="1"/>
    </row>
    <row r="223" spans="2:34" x14ac:dyDescent="0.45">
      <c r="B223" s="1"/>
      <c r="C223" s="1"/>
      <c r="D223" s="1"/>
      <c r="E223" s="1"/>
      <c r="F223" s="3"/>
      <c r="G223" s="27"/>
      <c r="H223" s="27"/>
      <c r="K223" s="1"/>
      <c r="L223" s="3"/>
      <c r="M223" s="1"/>
      <c r="N223" s="1"/>
      <c r="Q223" s="1"/>
      <c r="R223" s="28"/>
      <c r="S223" s="28"/>
      <c r="X223" s="1"/>
      <c r="Y223" s="3"/>
      <c r="Z223" s="1"/>
      <c r="AC223" s="1"/>
      <c r="AD223" s="3"/>
      <c r="AE223" s="1"/>
      <c r="AF223" s="1"/>
      <c r="AG223" s="1"/>
      <c r="AH223" s="1"/>
    </row>
    <row r="224" spans="2:34" x14ac:dyDescent="0.45">
      <c r="B224" s="1"/>
      <c r="C224" s="1"/>
      <c r="D224" s="1"/>
      <c r="E224" s="1"/>
      <c r="F224" s="3"/>
      <c r="G224" s="27"/>
      <c r="H224" s="27"/>
      <c r="K224" s="1"/>
      <c r="L224" s="3"/>
      <c r="M224" s="1"/>
      <c r="N224" s="1"/>
      <c r="Q224" s="1"/>
      <c r="R224" s="28"/>
      <c r="S224" s="28"/>
      <c r="X224" s="1"/>
      <c r="Y224" s="3"/>
      <c r="Z224" s="1"/>
      <c r="AC224" s="1"/>
      <c r="AD224" s="3"/>
      <c r="AE224" s="1"/>
      <c r="AF224" s="1"/>
      <c r="AG224" s="1"/>
      <c r="AH224" s="1"/>
    </row>
    <row r="225" spans="2:34" x14ac:dyDescent="0.45">
      <c r="B225" s="1"/>
      <c r="C225" s="1"/>
      <c r="D225" s="1"/>
      <c r="E225" s="1"/>
      <c r="F225" s="3"/>
      <c r="G225" s="27"/>
      <c r="H225" s="27"/>
      <c r="K225" s="1"/>
      <c r="L225" s="3"/>
      <c r="M225" s="1"/>
      <c r="N225" s="1"/>
      <c r="Q225" s="1"/>
      <c r="R225" s="28"/>
      <c r="S225" s="28"/>
      <c r="X225" s="1"/>
      <c r="Y225" s="3"/>
      <c r="Z225" s="1"/>
      <c r="AC225" s="1"/>
      <c r="AD225" s="3"/>
      <c r="AE225" s="1"/>
      <c r="AF225" s="1"/>
      <c r="AG225" s="1"/>
      <c r="AH225" s="1"/>
    </row>
    <row r="226" spans="2:34" x14ac:dyDescent="0.45">
      <c r="B226" s="1"/>
      <c r="C226" s="1"/>
      <c r="D226" s="1"/>
      <c r="E226" s="1"/>
      <c r="F226" s="3"/>
      <c r="G226" s="27"/>
      <c r="H226" s="27"/>
      <c r="K226" s="1"/>
      <c r="L226" s="3"/>
      <c r="M226" s="1"/>
      <c r="N226" s="1"/>
      <c r="Q226" s="1"/>
      <c r="R226" s="28"/>
      <c r="S226" s="28"/>
      <c r="X226" s="1"/>
      <c r="Y226" s="3"/>
      <c r="Z226" s="1"/>
      <c r="AC226" s="1"/>
      <c r="AD226" s="3"/>
      <c r="AE226" s="1"/>
      <c r="AF226" s="1"/>
      <c r="AG226" s="1"/>
      <c r="AH226" s="1"/>
    </row>
    <row r="227" spans="2:34" x14ac:dyDescent="0.45">
      <c r="B227" s="1"/>
      <c r="C227" s="1"/>
      <c r="D227" s="1"/>
      <c r="E227" s="1"/>
      <c r="F227" s="3"/>
      <c r="G227" s="27"/>
      <c r="H227" s="27"/>
      <c r="K227" s="1"/>
      <c r="L227" s="3"/>
      <c r="M227" s="1"/>
      <c r="N227" s="1"/>
      <c r="Q227" s="1"/>
      <c r="R227" s="28"/>
      <c r="S227" s="28"/>
      <c r="X227" s="1"/>
      <c r="Y227" s="3"/>
      <c r="Z227" s="1"/>
      <c r="AC227" s="1"/>
      <c r="AD227" s="3"/>
      <c r="AE227" s="1"/>
      <c r="AF227" s="1"/>
      <c r="AG227" s="1"/>
      <c r="AH227" s="1"/>
    </row>
    <row r="228" spans="2:34" x14ac:dyDescent="0.45">
      <c r="B228" s="1"/>
      <c r="C228" s="1"/>
      <c r="D228" s="1"/>
      <c r="E228" s="1"/>
      <c r="F228" s="3"/>
      <c r="G228" s="27"/>
      <c r="H228" s="27"/>
      <c r="K228" s="1"/>
      <c r="L228" s="3"/>
      <c r="M228" s="1"/>
      <c r="N228" s="1"/>
      <c r="Q228" s="1"/>
      <c r="R228" s="28"/>
      <c r="S228" s="28"/>
      <c r="X228" s="1"/>
      <c r="Y228" s="3"/>
      <c r="Z228" s="1"/>
      <c r="AC228" s="1"/>
      <c r="AD228" s="3"/>
      <c r="AE228" s="1"/>
      <c r="AF228" s="1"/>
      <c r="AG228" s="1"/>
      <c r="AH228" s="1"/>
    </row>
    <row r="229" spans="2:34" x14ac:dyDescent="0.45">
      <c r="B229" s="1"/>
      <c r="C229" s="1"/>
      <c r="D229" s="1"/>
      <c r="E229" s="1"/>
      <c r="F229" s="3"/>
      <c r="G229" s="27"/>
      <c r="H229" s="27"/>
      <c r="K229" s="1"/>
      <c r="L229" s="3"/>
      <c r="M229" s="1"/>
      <c r="N229" s="1"/>
      <c r="Q229" s="1"/>
      <c r="R229" s="28"/>
      <c r="S229" s="28"/>
      <c r="X229" s="1"/>
      <c r="Y229" s="3"/>
      <c r="Z229" s="1"/>
      <c r="AC229" s="1"/>
      <c r="AD229" s="3"/>
      <c r="AE229" s="1"/>
      <c r="AF229" s="1"/>
      <c r="AG229" s="1"/>
      <c r="AH229" s="1"/>
    </row>
    <row r="230" spans="2:34" x14ac:dyDescent="0.45">
      <c r="B230" s="1"/>
      <c r="C230" s="1"/>
      <c r="D230" s="1"/>
      <c r="E230" s="1"/>
      <c r="F230" s="3"/>
      <c r="G230" s="27"/>
      <c r="H230" s="27"/>
      <c r="K230" s="1"/>
      <c r="L230" s="3"/>
      <c r="M230" s="1"/>
      <c r="N230" s="1"/>
      <c r="Q230" s="1"/>
      <c r="R230" s="28"/>
      <c r="S230" s="28"/>
      <c r="X230" s="1"/>
      <c r="Y230" s="3"/>
      <c r="Z230" s="1"/>
      <c r="AC230" s="1"/>
      <c r="AD230" s="3"/>
      <c r="AE230" s="1"/>
      <c r="AF230" s="1"/>
      <c r="AG230" s="1"/>
      <c r="AH230" s="1"/>
    </row>
    <row r="231" spans="2:34" x14ac:dyDescent="0.45">
      <c r="B231" s="1"/>
      <c r="C231" s="1"/>
      <c r="D231" s="1"/>
      <c r="E231" s="1"/>
      <c r="F231" s="3"/>
      <c r="G231" s="27"/>
      <c r="H231" s="27"/>
      <c r="K231" s="1"/>
      <c r="L231" s="3"/>
      <c r="M231" s="1"/>
      <c r="N231" s="1"/>
      <c r="Q231" s="1"/>
      <c r="R231" s="28"/>
      <c r="S231" s="28"/>
      <c r="X231" s="1"/>
      <c r="Y231" s="3"/>
      <c r="Z231" s="1"/>
      <c r="AC231" s="1"/>
      <c r="AD231" s="3"/>
      <c r="AE231" s="1"/>
      <c r="AF231" s="1"/>
      <c r="AG231" s="1"/>
      <c r="AH231" s="1"/>
    </row>
    <row r="232" spans="2:34" x14ac:dyDescent="0.45">
      <c r="B232" s="1"/>
      <c r="C232" s="1"/>
      <c r="D232" s="1"/>
      <c r="E232" s="1"/>
      <c r="F232" s="3"/>
      <c r="G232" s="27"/>
      <c r="H232" s="27"/>
      <c r="K232" s="1"/>
      <c r="L232" s="3"/>
      <c r="M232" s="1"/>
      <c r="N232" s="1"/>
      <c r="Q232" s="1"/>
      <c r="R232" s="28"/>
      <c r="S232" s="28"/>
      <c r="X232" s="1"/>
      <c r="Y232" s="3"/>
      <c r="Z232" s="1"/>
      <c r="AC232" s="1"/>
      <c r="AD232" s="3"/>
      <c r="AE232" s="1"/>
      <c r="AF232" s="1"/>
      <c r="AG232" s="1"/>
      <c r="AH232" s="1"/>
    </row>
    <row r="233" spans="2:34" x14ac:dyDescent="0.45">
      <c r="B233" s="1"/>
      <c r="C233" s="1"/>
      <c r="D233" s="1"/>
      <c r="E233" s="1"/>
      <c r="F233" s="3"/>
      <c r="G233" s="27"/>
      <c r="H233" s="27"/>
      <c r="K233" s="1"/>
      <c r="L233" s="3"/>
      <c r="M233" s="1"/>
      <c r="N233" s="1"/>
      <c r="Q233" s="1"/>
      <c r="R233" s="28"/>
      <c r="S233" s="28"/>
      <c r="X233" s="1"/>
      <c r="Y233" s="3"/>
      <c r="Z233" s="1"/>
      <c r="AC233" s="1"/>
      <c r="AD233" s="3"/>
      <c r="AE233" s="1"/>
      <c r="AF233" s="1"/>
      <c r="AG233" s="1"/>
      <c r="AH233" s="1"/>
    </row>
    <row r="234" spans="2:34" x14ac:dyDescent="0.45">
      <c r="B234" s="1"/>
      <c r="C234" s="1"/>
      <c r="D234" s="1"/>
      <c r="E234" s="1"/>
      <c r="F234" s="3"/>
      <c r="G234" s="27"/>
      <c r="H234" s="27"/>
      <c r="K234" s="1"/>
      <c r="L234" s="3"/>
      <c r="M234" s="1"/>
      <c r="N234" s="1"/>
      <c r="Q234" s="1"/>
      <c r="R234" s="28"/>
      <c r="S234" s="28"/>
      <c r="X234" s="1"/>
      <c r="Y234" s="3"/>
      <c r="Z234" s="1"/>
      <c r="AC234" s="1"/>
      <c r="AD234" s="3"/>
      <c r="AE234" s="1"/>
      <c r="AF234" s="1"/>
      <c r="AG234" s="1"/>
      <c r="AH234" s="1"/>
    </row>
    <row r="235" spans="2:34" x14ac:dyDescent="0.45">
      <c r="B235" s="1"/>
      <c r="C235" s="1"/>
      <c r="D235" s="1"/>
      <c r="E235" s="1"/>
      <c r="F235" s="3"/>
      <c r="G235" s="27"/>
      <c r="H235" s="27"/>
      <c r="K235" s="1"/>
      <c r="L235" s="3"/>
      <c r="M235" s="1"/>
      <c r="N235" s="1"/>
      <c r="Q235" s="1"/>
      <c r="R235" s="28"/>
      <c r="S235" s="28"/>
      <c r="X235" s="1"/>
      <c r="Y235" s="3"/>
      <c r="Z235" s="1"/>
      <c r="AC235" s="1"/>
      <c r="AD235" s="3"/>
      <c r="AE235" s="1"/>
      <c r="AF235" s="1"/>
      <c r="AG235" s="1"/>
      <c r="AH235" s="1"/>
    </row>
    <row r="236" spans="2:34" x14ac:dyDescent="0.45">
      <c r="B236" s="1"/>
      <c r="C236" s="1"/>
      <c r="D236" s="1"/>
      <c r="E236" s="1"/>
      <c r="F236" s="3"/>
      <c r="G236" s="27"/>
      <c r="H236" s="27"/>
      <c r="K236" s="1"/>
      <c r="L236" s="3"/>
      <c r="M236" s="1"/>
      <c r="N236" s="1"/>
      <c r="Q236" s="1"/>
      <c r="R236" s="28"/>
      <c r="S236" s="28"/>
      <c r="X236" s="1"/>
      <c r="Y236" s="3"/>
      <c r="Z236" s="1"/>
      <c r="AC236" s="1"/>
      <c r="AD236" s="3"/>
      <c r="AE236" s="1"/>
      <c r="AF236" s="1"/>
      <c r="AG236" s="1"/>
      <c r="AH236" s="1"/>
    </row>
    <row r="237" spans="2:34" x14ac:dyDescent="0.45">
      <c r="B237" s="1"/>
      <c r="C237" s="1"/>
      <c r="D237" s="1"/>
      <c r="E237" s="1"/>
      <c r="F237" s="3"/>
      <c r="G237" s="27"/>
      <c r="H237" s="27"/>
      <c r="K237" s="1"/>
      <c r="L237" s="3"/>
      <c r="M237" s="1"/>
      <c r="N237" s="1"/>
      <c r="Q237" s="1"/>
      <c r="R237" s="28"/>
      <c r="S237" s="28"/>
      <c r="X237" s="1"/>
      <c r="Y237" s="3"/>
      <c r="Z237" s="1"/>
      <c r="AC237" s="1"/>
      <c r="AD237" s="3"/>
      <c r="AE237" s="1"/>
      <c r="AF237" s="1"/>
      <c r="AG237" s="1"/>
      <c r="AH237" s="1"/>
    </row>
    <row r="238" spans="2:34" x14ac:dyDescent="0.45">
      <c r="B238" s="1"/>
      <c r="C238" s="1"/>
      <c r="D238" s="1"/>
      <c r="E238" s="1"/>
      <c r="F238" s="3"/>
      <c r="G238" s="27"/>
      <c r="H238" s="27"/>
      <c r="K238" s="1"/>
      <c r="L238" s="3"/>
      <c r="M238" s="1"/>
      <c r="N238" s="1"/>
      <c r="Q238" s="1"/>
      <c r="R238" s="28"/>
      <c r="S238" s="28"/>
      <c r="X238" s="1"/>
      <c r="Y238" s="3"/>
      <c r="Z238" s="1"/>
      <c r="AC238" s="1"/>
      <c r="AD238" s="3"/>
      <c r="AE238" s="1"/>
      <c r="AF238" s="1"/>
      <c r="AG238" s="1"/>
      <c r="AH238" s="1"/>
    </row>
    <row r="239" spans="2:34" x14ac:dyDescent="0.45">
      <c r="B239" s="1"/>
      <c r="C239" s="1"/>
      <c r="D239" s="1"/>
      <c r="E239" s="1"/>
      <c r="F239" s="3"/>
      <c r="G239" s="27"/>
      <c r="H239" s="27"/>
      <c r="K239" s="1"/>
      <c r="L239" s="3"/>
      <c r="M239" s="1"/>
      <c r="N239" s="1"/>
      <c r="Q239" s="1"/>
      <c r="R239" s="28"/>
      <c r="S239" s="28"/>
      <c r="X239" s="1"/>
      <c r="Y239" s="3"/>
      <c r="Z239" s="1"/>
      <c r="AC239" s="1"/>
      <c r="AD239" s="3"/>
      <c r="AE239" s="1"/>
      <c r="AF239" s="1"/>
      <c r="AG239" s="1"/>
      <c r="AH239" s="1"/>
    </row>
    <row r="240" spans="2:34" x14ac:dyDescent="0.45">
      <c r="B240" s="1"/>
      <c r="C240" s="1"/>
      <c r="D240" s="1"/>
      <c r="E240" s="1"/>
      <c r="F240" s="3"/>
      <c r="G240" s="27"/>
      <c r="H240" s="27"/>
      <c r="K240" s="1"/>
      <c r="L240" s="3"/>
      <c r="M240" s="1"/>
      <c r="N240" s="1"/>
      <c r="Q240" s="1"/>
      <c r="R240" s="28"/>
      <c r="S240" s="28"/>
      <c r="X240" s="1"/>
      <c r="Y240" s="3"/>
      <c r="Z240" s="1"/>
      <c r="AC240" s="1"/>
      <c r="AD240" s="3"/>
      <c r="AE240" s="1"/>
      <c r="AF240" s="1"/>
      <c r="AG240" s="1"/>
      <c r="AH240" s="1"/>
    </row>
    <row r="241" spans="2:34" x14ac:dyDescent="0.45">
      <c r="B241" s="1"/>
      <c r="C241" s="1"/>
      <c r="D241" s="1"/>
      <c r="E241" s="1"/>
      <c r="F241" s="3"/>
      <c r="G241" s="27"/>
      <c r="H241" s="27"/>
      <c r="K241" s="1"/>
      <c r="L241" s="3"/>
      <c r="M241" s="1"/>
      <c r="N241" s="1"/>
      <c r="Q241" s="1"/>
      <c r="R241" s="28"/>
      <c r="S241" s="28"/>
      <c r="X241" s="1"/>
      <c r="Y241" s="3"/>
      <c r="Z241" s="1"/>
      <c r="AC241" s="1"/>
      <c r="AD241" s="3"/>
      <c r="AE241" s="1"/>
      <c r="AF241" s="1"/>
      <c r="AG241" s="1"/>
      <c r="AH241" s="1"/>
    </row>
    <row r="242" spans="2:34" x14ac:dyDescent="0.45">
      <c r="B242" s="1"/>
      <c r="C242" s="1"/>
      <c r="D242" s="1"/>
      <c r="E242" s="1"/>
      <c r="F242" s="3"/>
      <c r="G242" s="27"/>
      <c r="H242" s="27"/>
      <c r="K242" s="1"/>
      <c r="L242" s="3"/>
      <c r="M242" s="1"/>
      <c r="N242" s="1"/>
      <c r="Q242" s="1"/>
      <c r="R242" s="28"/>
      <c r="S242" s="28"/>
      <c r="X242" s="1"/>
      <c r="Y242" s="3"/>
      <c r="Z242" s="1"/>
      <c r="AC242" s="1"/>
      <c r="AD242" s="3"/>
      <c r="AE242" s="1"/>
      <c r="AF242" s="1"/>
      <c r="AG242" s="1"/>
      <c r="AH242" s="1"/>
    </row>
    <row r="243" spans="2:34" x14ac:dyDescent="0.45">
      <c r="B243" s="1"/>
      <c r="C243" s="1"/>
      <c r="D243" s="1"/>
      <c r="E243" s="1"/>
      <c r="F243" s="3"/>
      <c r="G243" s="27"/>
      <c r="H243" s="27"/>
      <c r="K243" s="1"/>
      <c r="L243" s="3"/>
      <c r="M243" s="1"/>
      <c r="N243" s="1"/>
      <c r="Q243" s="1"/>
      <c r="R243" s="28"/>
      <c r="S243" s="28"/>
      <c r="X243" s="1"/>
      <c r="Y243" s="3"/>
      <c r="Z243" s="1"/>
      <c r="AC243" s="1"/>
      <c r="AD243" s="3"/>
      <c r="AE243" s="1"/>
      <c r="AF243" s="1"/>
      <c r="AG243" s="1"/>
      <c r="AH243" s="1"/>
    </row>
    <row r="244" spans="2:34" x14ac:dyDescent="0.45">
      <c r="B244" s="1"/>
      <c r="C244" s="1"/>
      <c r="D244" s="1"/>
      <c r="E244" s="1"/>
      <c r="F244" s="3"/>
      <c r="G244" s="27"/>
      <c r="H244" s="27"/>
      <c r="K244" s="1"/>
      <c r="L244" s="3"/>
      <c r="M244" s="1"/>
      <c r="N244" s="1"/>
      <c r="Q244" s="1"/>
      <c r="R244" s="28"/>
      <c r="S244" s="28"/>
      <c r="X244" s="1"/>
      <c r="Y244" s="3"/>
      <c r="Z244" s="1"/>
      <c r="AC244" s="1"/>
      <c r="AD244" s="3"/>
      <c r="AE244" s="1"/>
      <c r="AF244" s="1"/>
      <c r="AG244" s="1"/>
      <c r="AH244" s="1"/>
    </row>
    <row r="245" spans="2:34" x14ac:dyDescent="0.45">
      <c r="B245" s="1"/>
      <c r="C245" s="1"/>
      <c r="D245" s="1"/>
      <c r="E245" s="1"/>
      <c r="F245" s="3"/>
      <c r="G245" s="27"/>
      <c r="H245" s="27"/>
      <c r="K245" s="1"/>
      <c r="L245" s="3"/>
      <c r="M245" s="1"/>
      <c r="N245" s="1"/>
      <c r="Q245" s="1"/>
      <c r="R245" s="28"/>
      <c r="S245" s="28"/>
      <c r="X245" s="1"/>
      <c r="Y245" s="3"/>
      <c r="Z245" s="1"/>
      <c r="AC245" s="1"/>
      <c r="AD245" s="3"/>
      <c r="AE245" s="1"/>
      <c r="AF245" s="1"/>
      <c r="AG245" s="1"/>
      <c r="AH245" s="1"/>
    </row>
    <row r="246" spans="2:34" x14ac:dyDescent="0.45">
      <c r="B246" s="1"/>
      <c r="C246" s="1"/>
      <c r="D246" s="1"/>
      <c r="E246" s="1"/>
      <c r="F246" s="3"/>
      <c r="G246" s="27"/>
      <c r="H246" s="27"/>
      <c r="K246" s="1"/>
      <c r="L246" s="3"/>
      <c r="M246" s="1"/>
      <c r="N246" s="1"/>
      <c r="Q246" s="1"/>
      <c r="R246" s="28"/>
      <c r="S246" s="28"/>
      <c r="X246" s="1"/>
      <c r="Y246" s="3"/>
      <c r="Z246" s="1"/>
      <c r="AC246" s="1"/>
      <c r="AD246" s="3"/>
      <c r="AE246" s="1"/>
      <c r="AF246" s="1"/>
      <c r="AG246" s="1"/>
      <c r="AH246" s="1"/>
    </row>
    <row r="247" spans="2:34" x14ac:dyDescent="0.45">
      <c r="B247" s="1"/>
      <c r="C247" s="1"/>
      <c r="D247" s="1"/>
      <c r="E247" s="1"/>
      <c r="F247" s="3"/>
      <c r="G247" s="27"/>
      <c r="H247" s="27"/>
      <c r="K247" s="1"/>
      <c r="L247" s="3"/>
      <c r="M247" s="1"/>
      <c r="N247" s="1"/>
      <c r="Q247" s="1"/>
      <c r="R247" s="28"/>
      <c r="S247" s="28"/>
      <c r="X247" s="1"/>
      <c r="Y247" s="3"/>
      <c r="Z247" s="1"/>
      <c r="AC247" s="1"/>
      <c r="AD247" s="3"/>
      <c r="AE247" s="1"/>
      <c r="AF247" s="1"/>
      <c r="AG247" s="1"/>
      <c r="AH247" s="1"/>
    </row>
    <row r="248" spans="2:34" x14ac:dyDescent="0.45">
      <c r="B248" s="1"/>
      <c r="C248" s="1"/>
      <c r="D248" s="1"/>
      <c r="E248" s="1"/>
      <c r="F248" s="3"/>
      <c r="G248" s="27"/>
      <c r="H248" s="27"/>
      <c r="K248" s="1"/>
      <c r="L248" s="3"/>
      <c r="M248" s="1"/>
      <c r="N248" s="1"/>
      <c r="Q248" s="1"/>
      <c r="R248" s="28"/>
      <c r="S248" s="28"/>
      <c r="X248" s="1"/>
      <c r="Y248" s="3"/>
      <c r="Z248" s="1"/>
      <c r="AC248" s="1"/>
      <c r="AD248" s="3"/>
      <c r="AE248" s="1"/>
      <c r="AF248" s="1"/>
      <c r="AG248" s="1"/>
      <c r="AH248" s="1"/>
    </row>
    <row r="249" spans="2:34" x14ac:dyDescent="0.45">
      <c r="B249" s="1"/>
      <c r="C249" s="1"/>
      <c r="D249" s="1"/>
      <c r="E249" s="1"/>
      <c r="F249" s="3"/>
      <c r="G249" s="27"/>
      <c r="H249" s="27"/>
      <c r="K249" s="1"/>
      <c r="L249" s="3"/>
      <c r="M249" s="1"/>
      <c r="N249" s="1"/>
      <c r="Q249" s="1"/>
      <c r="R249" s="28"/>
      <c r="S249" s="28"/>
      <c r="X249" s="1"/>
      <c r="Y249" s="3"/>
      <c r="Z249" s="1"/>
      <c r="AC249" s="1"/>
      <c r="AD249" s="3"/>
      <c r="AE249" s="1"/>
      <c r="AF249" s="1"/>
      <c r="AG249" s="1"/>
      <c r="AH249" s="1"/>
    </row>
    <row r="250" spans="2:34" x14ac:dyDescent="0.45">
      <c r="B250" s="1"/>
      <c r="C250" s="1"/>
      <c r="D250" s="1"/>
      <c r="E250" s="1"/>
      <c r="F250" s="3"/>
      <c r="G250" s="27"/>
      <c r="H250" s="27"/>
      <c r="K250" s="1"/>
      <c r="L250" s="3"/>
      <c r="M250" s="1"/>
      <c r="N250" s="1"/>
      <c r="Q250" s="1"/>
      <c r="R250" s="28"/>
      <c r="S250" s="28"/>
      <c r="X250" s="1"/>
      <c r="Y250" s="3"/>
      <c r="Z250" s="1"/>
      <c r="AC250" s="1"/>
      <c r="AD250" s="3"/>
      <c r="AE250" s="1"/>
      <c r="AF250" s="1"/>
      <c r="AG250" s="1"/>
      <c r="AH250" s="1"/>
    </row>
    <row r="251" spans="2:34" x14ac:dyDescent="0.45">
      <c r="B251" s="1"/>
      <c r="C251" s="1"/>
      <c r="D251" s="1"/>
      <c r="E251" s="1"/>
      <c r="F251" s="3"/>
      <c r="G251" s="27"/>
      <c r="H251" s="27"/>
      <c r="K251" s="1"/>
      <c r="L251" s="3"/>
      <c r="M251" s="1"/>
      <c r="N251" s="1"/>
      <c r="Q251" s="1"/>
      <c r="R251" s="28"/>
      <c r="S251" s="28"/>
      <c r="X251" s="1"/>
      <c r="Y251" s="3"/>
      <c r="Z251" s="1"/>
      <c r="AC251" s="1"/>
      <c r="AD251" s="3"/>
      <c r="AE251" s="1"/>
      <c r="AF251" s="1"/>
      <c r="AG251" s="1"/>
      <c r="AH251" s="1"/>
    </row>
    <row r="252" spans="2:34" x14ac:dyDescent="0.45">
      <c r="B252" s="1"/>
      <c r="C252" s="1"/>
      <c r="D252" s="1"/>
      <c r="E252" s="1"/>
      <c r="F252" s="3"/>
      <c r="G252" s="27"/>
      <c r="H252" s="27"/>
      <c r="K252" s="1"/>
      <c r="L252" s="3"/>
      <c r="M252" s="1"/>
      <c r="N252" s="1"/>
      <c r="Q252" s="1"/>
      <c r="R252" s="28"/>
      <c r="S252" s="28"/>
      <c r="X252" s="1"/>
      <c r="Y252" s="3"/>
      <c r="Z252" s="1"/>
      <c r="AC252" s="1"/>
      <c r="AD252" s="3"/>
      <c r="AE252" s="1"/>
      <c r="AF252" s="1"/>
      <c r="AG252" s="1"/>
      <c r="AH252" s="1"/>
    </row>
    <row r="253" spans="2:34" x14ac:dyDescent="0.45">
      <c r="B253" s="1"/>
      <c r="C253" s="1"/>
      <c r="D253" s="1"/>
      <c r="E253" s="1"/>
      <c r="F253" s="3"/>
      <c r="G253" s="27"/>
      <c r="H253" s="27"/>
      <c r="K253" s="1"/>
      <c r="L253" s="3"/>
      <c r="M253" s="1"/>
      <c r="N253" s="1"/>
      <c r="Q253" s="1"/>
      <c r="R253" s="28"/>
      <c r="S253" s="28"/>
      <c r="X253" s="1"/>
      <c r="Y253" s="3"/>
      <c r="Z253" s="1"/>
      <c r="AC253" s="1"/>
      <c r="AD253" s="3"/>
      <c r="AE253" s="1"/>
      <c r="AF253" s="1"/>
      <c r="AG253" s="1"/>
      <c r="AH253" s="1"/>
    </row>
    <row r="254" spans="2:34" x14ac:dyDescent="0.45">
      <c r="B254" s="1"/>
      <c r="C254" s="1"/>
      <c r="D254" s="1"/>
      <c r="E254" s="1"/>
      <c r="F254" s="3"/>
      <c r="G254" s="27"/>
      <c r="H254" s="27"/>
      <c r="K254" s="1"/>
      <c r="L254" s="3"/>
      <c r="M254" s="1"/>
      <c r="N254" s="1"/>
      <c r="Q254" s="1"/>
      <c r="R254" s="28"/>
      <c r="S254" s="28"/>
      <c r="X254" s="1"/>
      <c r="Y254" s="3"/>
      <c r="Z254" s="1"/>
      <c r="AC254" s="1"/>
      <c r="AD254" s="3"/>
      <c r="AE254" s="1"/>
      <c r="AF254" s="1"/>
      <c r="AG254" s="1"/>
      <c r="AH254" s="1"/>
    </row>
    <row r="255" spans="2:34" x14ac:dyDescent="0.45">
      <c r="B255" s="1"/>
      <c r="C255" s="1"/>
      <c r="D255" s="1"/>
      <c r="E255" s="1"/>
      <c r="F255" s="3"/>
      <c r="G255" s="27"/>
      <c r="H255" s="27"/>
      <c r="K255" s="1"/>
      <c r="L255" s="3"/>
      <c r="M255" s="1"/>
      <c r="N255" s="1"/>
      <c r="Q255" s="1"/>
      <c r="R255" s="28"/>
      <c r="S255" s="28"/>
      <c r="X255" s="1"/>
      <c r="Y255" s="3"/>
      <c r="Z255" s="1"/>
      <c r="AC255" s="1"/>
      <c r="AD255" s="3"/>
      <c r="AE255" s="1"/>
      <c r="AF255" s="1"/>
      <c r="AG255" s="1"/>
      <c r="AH255" s="1"/>
    </row>
    <row r="256" spans="2:34" x14ac:dyDescent="0.45">
      <c r="B256" s="1"/>
      <c r="C256" s="1"/>
      <c r="D256" s="1"/>
      <c r="E256" s="1"/>
      <c r="F256" s="3"/>
      <c r="G256" s="27"/>
      <c r="H256" s="27"/>
      <c r="K256" s="1"/>
      <c r="L256" s="3"/>
      <c r="M256" s="1"/>
      <c r="N256" s="1"/>
      <c r="Q256" s="1"/>
      <c r="R256" s="28"/>
      <c r="S256" s="28"/>
      <c r="X256" s="1"/>
      <c r="Y256" s="3"/>
      <c r="Z256" s="1"/>
      <c r="AC256" s="1"/>
      <c r="AD256" s="3"/>
      <c r="AE256" s="1"/>
      <c r="AF256" s="1"/>
      <c r="AG256" s="1"/>
      <c r="AH256" s="1"/>
    </row>
    <row r="257" spans="2:34" x14ac:dyDescent="0.45">
      <c r="B257" s="1"/>
      <c r="C257" s="1"/>
      <c r="D257" s="1"/>
      <c r="E257" s="1"/>
      <c r="F257" s="3"/>
      <c r="G257" s="27"/>
      <c r="H257" s="27"/>
      <c r="K257" s="1"/>
      <c r="L257" s="3"/>
      <c r="M257" s="1"/>
      <c r="N257" s="1"/>
      <c r="Q257" s="1"/>
      <c r="R257" s="28"/>
      <c r="S257" s="28"/>
      <c r="X257" s="1"/>
      <c r="Y257" s="3"/>
      <c r="Z257" s="1"/>
      <c r="AC257" s="1"/>
      <c r="AD257" s="3"/>
      <c r="AE257" s="1"/>
      <c r="AF257" s="1"/>
      <c r="AG257" s="1"/>
      <c r="AH257" s="1"/>
    </row>
    <row r="258" spans="2:34" x14ac:dyDescent="0.45">
      <c r="B258" s="1"/>
      <c r="C258" s="1"/>
      <c r="D258" s="1"/>
      <c r="E258" s="1"/>
      <c r="F258" s="3"/>
      <c r="G258" s="27"/>
      <c r="H258" s="27"/>
      <c r="K258" s="1"/>
      <c r="L258" s="3"/>
      <c r="M258" s="1"/>
      <c r="N258" s="1"/>
      <c r="Q258" s="1"/>
      <c r="R258" s="28"/>
      <c r="S258" s="28"/>
      <c r="X258" s="1"/>
      <c r="Y258" s="3"/>
      <c r="Z258" s="1"/>
      <c r="AC258" s="1"/>
      <c r="AD258" s="3"/>
      <c r="AE258" s="1"/>
      <c r="AF258" s="1"/>
      <c r="AG258" s="1"/>
      <c r="AH258" s="1"/>
    </row>
    <row r="259" spans="2:34" x14ac:dyDescent="0.45">
      <c r="B259" s="1"/>
      <c r="C259" s="1"/>
      <c r="D259" s="1"/>
      <c r="E259" s="1"/>
      <c r="F259" s="3"/>
      <c r="G259" s="27"/>
      <c r="H259" s="27"/>
      <c r="K259" s="1"/>
      <c r="L259" s="3"/>
      <c r="M259" s="1"/>
      <c r="N259" s="1"/>
      <c r="Q259" s="1"/>
      <c r="R259" s="28"/>
      <c r="S259" s="28"/>
      <c r="X259" s="1"/>
      <c r="Y259" s="3"/>
      <c r="Z259" s="1"/>
      <c r="AC259" s="1"/>
      <c r="AD259" s="3"/>
      <c r="AE259" s="1"/>
      <c r="AF259" s="1"/>
      <c r="AG259" s="1"/>
      <c r="AH259" s="1"/>
    </row>
    <row r="260" spans="2:34" x14ac:dyDescent="0.45">
      <c r="B260" s="1"/>
      <c r="C260" s="1"/>
      <c r="D260" s="1"/>
      <c r="E260" s="1"/>
      <c r="F260" s="3"/>
      <c r="G260" s="27"/>
      <c r="H260" s="27"/>
      <c r="K260" s="1"/>
      <c r="L260" s="3"/>
      <c r="M260" s="1"/>
      <c r="N260" s="1"/>
      <c r="Q260" s="1"/>
      <c r="R260" s="28"/>
      <c r="S260" s="28"/>
      <c r="X260" s="1"/>
      <c r="Y260" s="3"/>
      <c r="Z260" s="1"/>
      <c r="AC260" s="1"/>
      <c r="AD260" s="3"/>
      <c r="AE260" s="1"/>
      <c r="AF260" s="1"/>
      <c r="AG260" s="1"/>
      <c r="AH260" s="1"/>
    </row>
    <row r="261" spans="2:34" x14ac:dyDescent="0.45">
      <c r="B261" s="1"/>
      <c r="C261" s="1"/>
      <c r="D261" s="1"/>
      <c r="E261" s="1"/>
      <c r="F261" s="3"/>
      <c r="G261" s="27"/>
      <c r="H261" s="27"/>
      <c r="K261" s="1"/>
      <c r="L261" s="3"/>
      <c r="M261" s="1"/>
      <c r="N261" s="1"/>
      <c r="Q261" s="1"/>
      <c r="R261" s="28"/>
      <c r="S261" s="28"/>
      <c r="X261" s="1"/>
      <c r="Y261" s="3"/>
      <c r="Z261" s="1"/>
      <c r="AC261" s="1"/>
      <c r="AD261" s="3"/>
      <c r="AE261" s="1"/>
      <c r="AF261" s="1"/>
      <c r="AG261" s="1"/>
      <c r="AH261" s="1"/>
    </row>
    <row r="262" spans="2:34" x14ac:dyDescent="0.45">
      <c r="B262" s="1"/>
      <c r="C262" s="1"/>
      <c r="D262" s="1"/>
      <c r="E262" s="1"/>
      <c r="F262" s="3"/>
      <c r="G262" s="27"/>
      <c r="H262" s="27"/>
      <c r="K262" s="1"/>
      <c r="L262" s="3"/>
      <c r="M262" s="1"/>
      <c r="N262" s="1"/>
      <c r="Q262" s="1"/>
      <c r="R262" s="28"/>
      <c r="S262" s="28"/>
      <c r="X262" s="1"/>
      <c r="Y262" s="3"/>
      <c r="Z262" s="1"/>
      <c r="AC262" s="1"/>
      <c r="AD262" s="3"/>
      <c r="AE262" s="1"/>
      <c r="AF262" s="1"/>
      <c r="AG262" s="1"/>
      <c r="AH262" s="1"/>
    </row>
    <row r="263" spans="2:34" x14ac:dyDescent="0.45">
      <c r="B263" s="1"/>
      <c r="C263" s="1"/>
      <c r="D263" s="1"/>
      <c r="E263" s="1"/>
      <c r="F263" s="3"/>
      <c r="G263" s="27"/>
      <c r="H263" s="27"/>
      <c r="K263" s="1"/>
      <c r="L263" s="3"/>
      <c r="M263" s="1"/>
      <c r="N263" s="1"/>
      <c r="Q263" s="1"/>
      <c r="R263" s="28"/>
      <c r="S263" s="28"/>
      <c r="X263" s="1"/>
      <c r="Y263" s="3"/>
      <c r="Z263" s="1"/>
      <c r="AC263" s="1"/>
      <c r="AD263" s="3"/>
      <c r="AE263" s="1"/>
      <c r="AF263" s="1"/>
      <c r="AG263" s="1"/>
      <c r="AH263" s="1"/>
    </row>
    <row r="264" spans="2:34" x14ac:dyDescent="0.45">
      <c r="B264" s="1"/>
      <c r="C264" s="1"/>
      <c r="D264" s="1"/>
      <c r="E264" s="1"/>
      <c r="F264" s="3"/>
      <c r="G264" s="27"/>
      <c r="H264" s="27"/>
      <c r="K264" s="1"/>
      <c r="L264" s="3"/>
      <c r="M264" s="1"/>
      <c r="N264" s="1"/>
      <c r="Q264" s="1"/>
      <c r="R264" s="28"/>
      <c r="S264" s="28"/>
      <c r="X264" s="1"/>
      <c r="Y264" s="3"/>
      <c r="Z264" s="1"/>
      <c r="AC264" s="1"/>
      <c r="AD264" s="3"/>
      <c r="AE264" s="1"/>
      <c r="AF264" s="1"/>
      <c r="AG264" s="1"/>
      <c r="AH264" s="1"/>
    </row>
    <row r="265" spans="2:34" x14ac:dyDescent="0.45">
      <c r="B265" s="1"/>
      <c r="C265" s="1"/>
      <c r="D265" s="1"/>
      <c r="E265" s="1"/>
      <c r="F265" s="3"/>
      <c r="G265" s="27"/>
      <c r="H265" s="27"/>
      <c r="K265" s="1"/>
      <c r="L265" s="3"/>
      <c r="M265" s="1"/>
      <c r="N265" s="1"/>
      <c r="Q265" s="1"/>
      <c r="R265" s="28"/>
      <c r="S265" s="28"/>
      <c r="X265" s="1"/>
      <c r="Y265" s="3"/>
      <c r="Z265" s="1"/>
      <c r="AC265" s="1"/>
      <c r="AD265" s="3"/>
      <c r="AE265" s="1"/>
      <c r="AF265" s="1"/>
      <c r="AG265" s="1"/>
      <c r="AH265" s="1"/>
    </row>
    <row r="266" spans="2:34" x14ac:dyDescent="0.45">
      <c r="B266" s="1"/>
      <c r="C266" s="1"/>
      <c r="D266" s="1"/>
      <c r="E266" s="1"/>
      <c r="F266" s="3"/>
      <c r="G266" s="27"/>
      <c r="H266" s="27"/>
      <c r="K266" s="1"/>
      <c r="L266" s="3"/>
      <c r="M266" s="1"/>
      <c r="N266" s="1"/>
      <c r="Q266" s="1"/>
      <c r="R266" s="28"/>
      <c r="S266" s="28"/>
      <c r="X266" s="1"/>
      <c r="Y266" s="3"/>
      <c r="Z266" s="1"/>
      <c r="AC266" s="1"/>
      <c r="AD266" s="3"/>
      <c r="AE266" s="1"/>
      <c r="AF266" s="1"/>
      <c r="AG266" s="1"/>
      <c r="AH266" s="1"/>
    </row>
    <row r="267" spans="2:34" x14ac:dyDescent="0.45">
      <c r="B267" s="1"/>
      <c r="C267" s="1"/>
      <c r="D267" s="1"/>
      <c r="E267" s="1"/>
      <c r="F267" s="3"/>
      <c r="G267" s="27"/>
      <c r="H267" s="27"/>
      <c r="K267" s="1"/>
      <c r="L267" s="3"/>
      <c r="M267" s="1"/>
      <c r="N267" s="1"/>
      <c r="Q267" s="1"/>
      <c r="R267" s="28"/>
      <c r="S267" s="28"/>
      <c r="X267" s="1"/>
      <c r="Y267" s="3"/>
      <c r="Z267" s="1"/>
      <c r="AC267" s="1"/>
      <c r="AD267" s="3"/>
      <c r="AE267" s="1"/>
      <c r="AF267" s="1"/>
      <c r="AG267" s="1"/>
      <c r="AH267" s="1"/>
    </row>
    <row r="268" spans="2:34" x14ac:dyDescent="0.45">
      <c r="B268" s="1"/>
      <c r="C268" s="1"/>
      <c r="D268" s="1"/>
      <c r="E268" s="1"/>
      <c r="F268" s="3"/>
      <c r="G268" s="27"/>
      <c r="H268" s="27"/>
      <c r="K268" s="1"/>
      <c r="L268" s="3"/>
      <c r="M268" s="1"/>
      <c r="N268" s="1"/>
      <c r="Q268" s="1"/>
      <c r="R268" s="28"/>
      <c r="S268" s="28"/>
      <c r="X268" s="1"/>
      <c r="Y268" s="3"/>
      <c r="Z268" s="1"/>
      <c r="AC268" s="1"/>
      <c r="AD268" s="3"/>
      <c r="AE268" s="1"/>
      <c r="AF268" s="1"/>
      <c r="AG268" s="1"/>
      <c r="AH268" s="1"/>
    </row>
    <row r="269" spans="2:34" x14ac:dyDescent="0.45">
      <c r="B269" s="1"/>
      <c r="C269" s="1"/>
      <c r="D269" s="1"/>
      <c r="E269" s="1"/>
      <c r="F269" s="3"/>
      <c r="G269" s="27"/>
      <c r="H269" s="27"/>
      <c r="K269" s="1"/>
      <c r="L269" s="3"/>
      <c r="M269" s="1"/>
      <c r="N269" s="1"/>
      <c r="Q269" s="1"/>
      <c r="R269" s="28"/>
      <c r="S269" s="28"/>
      <c r="X269" s="1"/>
      <c r="Y269" s="3"/>
      <c r="Z269" s="1"/>
      <c r="AC269" s="1"/>
      <c r="AD269" s="3"/>
      <c r="AE269" s="1"/>
      <c r="AF269" s="1"/>
      <c r="AG269" s="1"/>
      <c r="AH269" s="1"/>
    </row>
    <row r="270" spans="2:34" x14ac:dyDescent="0.45">
      <c r="B270" s="1"/>
      <c r="C270" s="1"/>
      <c r="D270" s="1"/>
      <c r="E270" s="1"/>
      <c r="F270" s="3"/>
      <c r="G270" s="27"/>
      <c r="H270" s="27"/>
      <c r="K270" s="1"/>
      <c r="L270" s="3"/>
      <c r="M270" s="1"/>
      <c r="N270" s="1"/>
      <c r="Q270" s="1"/>
      <c r="R270" s="28"/>
      <c r="S270" s="28"/>
      <c r="X270" s="1"/>
      <c r="Y270" s="3"/>
      <c r="Z270" s="1"/>
      <c r="AC270" s="1"/>
      <c r="AD270" s="3"/>
      <c r="AE270" s="1"/>
      <c r="AF270" s="1"/>
      <c r="AG270" s="1"/>
      <c r="AH270" s="1"/>
    </row>
    <row r="271" spans="2:34" x14ac:dyDescent="0.45">
      <c r="B271" s="1"/>
      <c r="C271" s="1"/>
      <c r="D271" s="1"/>
      <c r="E271" s="1"/>
      <c r="F271" s="3"/>
      <c r="G271" s="27"/>
      <c r="H271" s="27"/>
      <c r="K271" s="1"/>
      <c r="L271" s="3"/>
      <c r="M271" s="1"/>
      <c r="N271" s="1"/>
      <c r="Q271" s="1"/>
      <c r="R271" s="28"/>
      <c r="S271" s="28"/>
      <c r="X271" s="1"/>
      <c r="Y271" s="3"/>
      <c r="Z271" s="1"/>
      <c r="AC271" s="1"/>
      <c r="AD271" s="3"/>
      <c r="AE271" s="1"/>
      <c r="AF271" s="1"/>
      <c r="AG271" s="1"/>
      <c r="AH271" s="1"/>
    </row>
    <row r="272" spans="2:34" x14ac:dyDescent="0.45">
      <c r="B272" s="1"/>
      <c r="C272" s="1"/>
      <c r="D272" s="1"/>
      <c r="E272" s="1"/>
      <c r="F272" s="3"/>
      <c r="G272" s="27"/>
      <c r="H272" s="27"/>
      <c r="K272" s="1"/>
      <c r="L272" s="3"/>
      <c r="M272" s="1"/>
      <c r="N272" s="1"/>
      <c r="Q272" s="1"/>
      <c r="R272" s="28"/>
      <c r="S272" s="28"/>
      <c r="X272" s="1"/>
      <c r="Y272" s="3"/>
      <c r="Z272" s="1"/>
      <c r="AC272" s="1"/>
      <c r="AD272" s="3"/>
      <c r="AE272" s="1"/>
      <c r="AF272" s="1"/>
      <c r="AG272" s="1"/>
      <c r="AH272" s="1"/>
    </row>
    <row r="273" spans="2:34" x14ac:dyDescent="0.45">
      <c r="B273" s="1"/>
      <c r="C273" s="1"/>
      <c r="D273" s="1"/>
      <c r="E273" s="1"/>
      <c r="F273" s="3"/>
      <c r="G273" s="27"/>
      <c r="H273" s="27"/>
      <c r="K273" s="1"/>
      <c r="L273" s="3"/>
      <c r="M273" s="1"/>
      <c r="N273" s="1"/>
      <c r="Q273" s="1"/>
      <c r="R273" s="28"/>
      <c r="S273" s="28"/>
      <c r="X273" s="1"/>
      <c r="Y273" s="3"/>
      <c r="Z273" s="1"/>
      <c r="AC273" s="1"/>
      <c r="AD273" s="3"/>
      <c r="AE273" s="1"/>
      <c r="AF273" s="1"/>
      <c r="AG273" s="1"/>
      <c r="AH273" s="1"/>
    </row>
    <row r="274" spans="2:34" x14ac:dyDescent="0.45">
      <c r="B274" s="1"/>
      <c r="C274" s="1"/>
      <c r="D274" s="1"/>
      <c r="E274" s="1"/>
      <c r="F274" s="3"/>
      <c r="G274" s="27"/>
      <c r="H274" s="27"/>
      <c r="K274" s="1"/>
      <c r="L274" s="3"/>
      <c r="M274" s="1"/>
      <c r="N274" s="1"/>
      <c r="Q274" s="1"/>
      <c r="R274" s="28"/>
      <c r="S274" s="28"/>
      <c r="X274" s="1"/>
      <c r="Y274" s="3"/>
      <c r="Z274" s="1"/>
      <c r="AC274" s="1"/>
      <c r="AD274" s="3"/>
      <c r="AE274" s="1"/>
      <c r="AF274" s="1"/>
      <c r="AG274" s="1"/>
      <c r="AH274" s="1"/>
    </row>
    <row r="275" spans="2:34" x14ac:dyDescent="0.45">
      <c r="B275" s="1"/>
      <c r="C275" s="1"/>
      <c r="D275" s="1"/>
      <c r="E275" s="1"/>
      <c r="F275" s="3"/>
      <c r="G275" s="27"/>
      <c r="H275" s="27"/>
      <c r="K275" s="1"/>
      <c r="L275" s="3"/>
      <c r="M275" s="1"/>
      <c r="N275" s="1"/>
      <c r="Q275" s="1"/>
      <c r="R275" s="28"/>
      <c r="S275" s="28"/>
      <c r="X275" s="1"/>
      <c r="Y275" s="3"/>
      <c r="Z275" s="1"/>
      <c r="AC275" s="1"/>
      <c r="AD275" s="3"/>
      <c r="AE275" s="1"/>
      <c r="AF275" s="1"/>
      <c r="AG275" s="1"/>
      <c r="AH275" s="1"/>
    </row>
    <row r="276" spans="2:34" x14ac:dyDescent="0.45">
      <c r="B276" s="1"/>
      <c r="C276" s="1"/>
      <c r="D276" s="1"/>
      <c r="E276" s="1"/>
      <c r="F276" s="3"/>
      <c r="G276" s="27"/>
      <c r="H276" s="27"/>
      <c r="K276" s="1"/>
      <c r="L276" s="3"/>
      <c r="M276" s="1"/>
      <c r="N276" s="1"/>
      <c r="Q276" s="1"/>
      <c r="R276" s="28"/>
      <c r="S276" s="28"/>
      <c r="X276" s="1"/>
      <c r="Y276" s="3"/>
      <c r="Z276" s="1"/>
      <c r="AC276" s="1"/>
      <c r="AD276" s="3"/>
      <c r="AE276" s="1"/>
      <c r="AF276" s="1"/>
      <c r="AG276" s="1"/>
      <c r="AH276" s="1"/>
    </row>
    <row r="277" spans="2:34" x14ac:dyDescent="0.45">
      <c r="B277" s="1"/>
      <c r="C277" s="1"/>
      <c r="D277" s="1"/>
      <c r="E277" s="1"/>
      <c r="F277" s="3"/>
      <c r="G277" s="27"/>
      <c r="H277" s="27"/>
      <c r="K277" s="1"/>
      <c r="L277" s="3"/>
      <c r="M277" s="1"/>
      <c r="N277" s="1"/>
      <c r="Q277" s="1"/>
      <c r="R277" s="28"/>
      <c r="S277" s="28"/>
      <c r="X277" s="1"/>
      <c r="Y277" s="3"/>
      <c r="Z277" s="1"/>
      <c r="AC277" s="1"/>
      <c r="AD277" s="3"/>
      <c r="AE277" s="1"/>
      <c r="AF277" s="1"/>
      <c r="AG277" s="1"/>
      <c r="AH277" s="1"/>
    </row>
    <row r="278" spans="2:34" x14ac:dyDescent="0.45">
      <c r="B278" s="1"/>
      <c r="C278" s="1"/>
      <c r="D278" s="1"/>
      <c r="E278" s="1"/>
      <c r="F278" s="3"/>
      <c r="G278" s="27"/>
      <c r="H278" s="27"/>
      <c r="K278" s="1"/>
      <c r="L278" s="3"/>
      <c r="M278" s="1"/>
      <c r="N278" s="1"/>
      <c r="Q278" s="1"/>
      <c r="R278" s="28"/>
      <c r="S278" s="28"/>
      <c r="X278" s="1"/>
      <c r="Y278" s="3"/>
      <c r="Z278" s="1"/>
      <c r="AC278" s="1"/>
      <c r="AD278" s="3"/>
      <c r="AE278" s="1"/>
      <c r="AF278" s="1"/>
      <c r="AG278" s="1"/>
      <c r="AH278" s="1"/>
    </row>
    <row r="279" spans="2:34" x14ac:dyDescent="0.45">
      <c r="B279" s="1"/>
      <c r="C279" s="1"/>
      <c r="D279" s="1"/>
      <c r="E279" s="1"/>
      <c r="F279" s="3"/>
      <c r="G279" s="27"/>
      <c r="H279" s="27"/>
      <c r="K279" s="1"/>
      <c r="L279" s="3"/>
      <c r="M279" s="1"/>
      <c r="N279" s="1"/>
      <c r="Q279" s="1"/>
      <c r="R279" s="28"/>
      <c r="S279" s="28"/>
      <c r="X279" s="1"/>
      <c r="Y279" s="3"/>
      <c r="Z279" s="1"/>
      <c r="AC279" s="1"/>
      <c r="AD279" s="3"/>
      <c r="AE279" s="1"/>
      <c r="AF279" s="1"/>
      <c r="AG279" s="1"/>
      <c r="AH279" s="1"/>
    </row>
    <row r="280" spans="2:34" x14ac:dyDescent="0.45">
      <c r="B280" s="1"/>
      <c r="C280" s="1"/>
      <c r="D280" s="1"/>
      <c r="E280" s="1"/>
      <c r="F280" s="3"/>
      <c r="G280" s="27"/>
      <c r="H280" s="27"/>
      <c r="K280" s="1"/>
      <c r="L280" s="3"/>
      <c r="M280" s="1"/>
      <c r="N280" s="1"/>
      <c r="Q280" s="1"/>
      <c r="R280" s="28"/>
      <c r="S280" s="28"/>
      <c r="X280" s="1"/>
      <c r="Y280" s="3"/>
      <c r="Z280" s="1"/>
      <c r="AC280" s="1"/>
      <c r="AD280" s="3"/>
      <c r="AE280" s="1"/>
      <c r="AF280" s="1"/>
      <c r="AG280" s="1"/>
      <c r="AH280" s="1"/>
    </row>
    <row r="281" spans="2:34" x14ac:dyDescent="0.45">
      <c r="B281" s="1"/>
      <c r="C281" s="1"/>
      <c r="D281" s="1"/>
      <c r="E281" s="1"/>
      <c r="F281" s="3"/>
      <c r="G281" s="27"/>
      <c r="H281" s="27"/>
      <c r="K281" s="1"/>
      <c r="L281" s="3"/>
      <c r="M281" s="1"/>
      <c r="N281" s="1"/>
      <c r="Q281" s="1"/>
      <c r="R281" s="28"/>
      <c r="S281" s="28"/>
      <c r="X281" s="1"/>
      <c r="Y281" s="3"/>
      <c r="Z281" s="1"/>
      <c r="AC281" s="1"/>
      <c r="AD281" s="3"/>
      <c r="AE281" s="1"/>
      <c r="AF281" s="1"/>
      <c r="AG281" s="1"/>
      <c r="AH281" s="1"/>
    </row>
    <row r="282" spans="2:34" x14ac:dyDescent="0.45">
      <c r="B282" s="1"/>
      <c r="C282" s="1"/>
      <c r="D282" s="1"/>
      <c r="E282" s="1"/>
      <c r="F282" s="3"/>
      <c r="G282" s="27"/>
      <c r="H282" s="27"/>
      <c r="K282" s="1"/>
      <c r="L282" s="3"/>
      <c r="M282" s="1"/>
      <c r="N282" s="1"/>
      <c r="Q282" s="1"/>
      <c r="R282" s="28"/>
      <c r="S282" s="28"/>
      <c r="X282" s="1"/>
      <c r="Y282" s="3"/>
      <c r="Z282" s="1"/>
      <c r="AC282" s="1"/>
      <c r="AD282" s="3"/>
      <c r="AE282" s="1"/>
      <c r="AF282" s="1"/>
      <c r="AG282" s="1"/>
      <c r="AH282" s="1"/>
    </row>
    <row r="283" spans="2:34" x14ac:dyDescent="0.45">
      <c r="B283" s="1"/>
      <c r="C283" s="1"/>
      <c r="D283" s="1"/>
      <c r="E283" s="1"/>
      <c r="F283" s="3"/>
      <c r="G283" s="27"/>
      <c r="H283" s="27"/>
      <c r="K283" s="1"/>
      <c r="L283" s="3"/>
      <c r="M283" s="1"/>
      <c r="N283" s="1"/>
      <c r="Q283" s="1"/>
      <c r="R283" s="28"/>
      <c r="S283" s="28"/>
      <c r="X283" s="1"/>
      <c r="Y283" s="3"/>
      <c r="Z283" s="1"/>
      <c r="AC283" s="1"/>
      <c r="AD283" s="3"/>
      <c r="AE283" s="1"/>
      <c r="AF283" s="1"/>
      <c r="AG283" s="1"/>
      <c r="AH283" s="1"/>
    </row>
    <row r="284" spans="2:34" x14ac:dyDescent="0.45">
      <c r="B284" s="1"/>
      <c r="C284" s="1"/>
      <c r="D284" s="1"/>
      <c r="E284" s="1"/>
      <c r="F284" s="3"/>
      <c r="G284" s="27"/>
      <c r="H284" s="27"/>
      <c r="K284" s="1"/>
      <c r="L284" s="3"/>
      <c r="M284" s="1"/>
      <c r="N284" s="1"/>
      <c r="Q284" s="1"/>
      <c r="R284" s="28"/>
      <c r="S284" s="28"/>
      <c r="X284" s="1"/>
      <c r="Y284" s="3"/>
      <c r="Z284" s="1"/>
      <c r="AC284" s="1"/>
      <c r="AD284" s="3"/>
      <c r="AE284" s="1"/>
      <c r="AF284" s="1"/>
      <c r="AG284" s="1"/>
      <c r="AH284" s="1"/>
    </row>
    <row r="285" spans="2:34" x14ac:dyDescent="0.45">
      <c r="B285" s="1"/>
      <c r="C285" s="1"/>
      <c r="D285" s="1"/>
      <c r="E285" s="1"/>
      <c r="F285" s="3"/>
      <c r="G285" s="27"/>
      <c r="H285" s="27"/>
      <c r="K285" s="1"/>
      <c r="L285" s="3"/>
      <c r="M285" s="1"/>
      <c r="N285" s="1"/>
      <c r="Q285" s="1"/>
      <c r="R285" s="28"/>
      <c r="S285" s="28"/>
      <c r="X285" s="1"/>
      <c r="Y285" s="3"/>
      <c r="Z285" s="1"/>
      <c r="AC285" s="1"/>
      <c r="AD285" s="3"/>
      <c r="AE285" s="1"/>
      <c r="AF285" s="1"/>
      <c r="AG285" s="1"/>
      <c r="AH285" s="1"/>
    </row>
    <row r="286" spans="2:34" x14ac:dyDescent="0.45">
      <c r="B286" s="1"/>
      <c r="C286" s="1"/>
      <c r="D286" s="1"/>
      <c r="E286" s="1"/>
      <c r="F286" s="3"/>
      <c r="G286" s="27"/>
      <c r="H286" s="27"/>
      <c r="K286" s="1"/>
      <c r="L286" s="3"/>
      <c r="M286" s="1"/>
      <c r="N286" s="1"/>
      <c r="Q286" s="1"/>
      <c r="R286" s="28"/>
      <c r="S286" s="28"/>
      <c r="X286" s="1"/>
      <c r="Y286" s="3"/>
      <c r="Z286" s="1"/>
      <c r="AC286" s="1"/>
      <c r="AD286" s="3"/>
      <c r="AE286" s="1"/>
      <c r="AF286" s="1"/>
      <c r="AG286" s="1"/>
      <c r="AH286" s="1"/>
    </row>
    <row r="287" spans="2:34" x14ac:dyDescent="0.45">
      <c r="B287" s="1"/>
      <c r="C287" s="1"/>
      <c r="D287" s="1"/>
      <c r="E287" s="1"/>
      <c r="F287" s="3"/>
      <c r="G287" s="27"/>
      <c r="H287" s="27"/>
      <c r="K287" s="1"/>
      <c r="L287" s="3"/>
      <c r="M287" s="1"/>
      <c r="N287" s="1"/>
      <c r="Q287" s="1"/>
      <c r="R287" s="28"/>
      <c r="S287" s="28"/>
      <c r="X287" s="1"/>
      <c r="Y287" s="3"/>
      <c r="Z287" s="1"/>
      <c r="AC287" s="1"/>
      <c r="AD287" s="3"/>
      <c r="AE287" s="1"/>
      <c r="AF287" s="1"/>
      <c r="AG287" s="1"/>
      <c r="AH287" s="1"/>
    </row>
    <row r="288" spans="2:34" x14ac:dyDescent="0.45">
      <c r="B288" s="1"/>
      <c r="C288" s="1"/>
      <c r="D288" s="1"/>
      <c r="E288" s="1"/>
      <c r="F288" s="3"/>
      <c r="G288" s="27"/>
      <c r="H288" s="27"/>
      <c r="K288" s="1"/>
      <c r="L288" s="3"/>
      <c r="M288" s="1"/>
      <c r="N288" s="1"/>
      <c r="Q288" s="1"/>
      <c r="R288" s="28"/>
      <c r="S288" s="28"/>
      <c r="X288" s="1"/>
      <c r="Y288" s="3"/>
      <c r="Z288" s="1"/>
      <c r="AC288" s="1"/>
      <c r="AD288" s="3"/>
      <c r="AE288" s="1"/>
      <c r="AF288" s="1"/>
      <c r="AG288" s="1"/>
      <c r="AH288" s="1"/>
    </row>
    <row r="289" spans="2:34" x14ac:dyDescent="0.45">
      <c r="B289" s="1"/>
      <c r="C289" s="1"/>
      <c r="D289" s="1"/>
      <c r="E289" s="1"/>
      <c r="F289" s="3"/>
      <c r="G289" s="27"/>
      <c r="H289" s="27"/>
      <c r="K289" s="1"/>
      <c r="L289" s="3"/>
      <c r="M289" s="1"/>
      <c r="N289" s="1"/>
      <c r="Q289" s="1"/>
      <c r="R289" s="28"/>
      <c r="S289" s="28"/>
      <c r="X289" s="1"/>
      <c r="Y289" s="3"/>
      <c r="Z289" s="1"/>
      <c r="AC289" s="1"/>
      <c r="AD289" s="3"/>
      <c r="AE289" s="1"/>
      <c r="AF289" s="1"/>
      <c r="AG289" s="1"/>
      <c r="AH289" s="1"/>
    </row>
    <row r="290" spans="2:34" x14ac:dyDescent="0.45">
      <c r="B290" s="1"/>
      <c r="C290" s="1"/>
      <c r="D290" s="1"/>
      <c r="E290" s="1"/>
      <c r="F290" s="3"/>
      <c r="G290" s="27"/>
      <c r="H290" s="27"/>
      <c r="K290" s="1"/>
      <c r="L290" s="3"/>
      <c r="M290" s="1"/>
      <c r="N290" s="1"/>
      <c r="Q290" s="1"/>
      <c r="R290" s="28"/>
      <c r="S290" s="28"/>
      <c r="X290" s="1"/>
      <c r="Y290" s="3"/>
      <c r="Z290" s="1"/>
      <c r="AC290" s="1"/>
      <c r="AD290" s="3"/>
      <c r="AE290" s="1"/>
      <c r="AF290" s="1"/>
      <c r="AG290" s="1"/>
      <c r="AH290" s="1"/>
    </row>
    <row r="291" spans="2:34" x14ac:dyDescent="0.45">
      <c r="B291" s="1"/>
      <c r="C291" s="1"/>
      <c r="D291" s="1"/>
      <c r="E291" s="1"/>
      <c r="F291" s="3"/>
      <c r="G291" s="27"/>
      <c r="H291" s="27"/>
      <c r="K291" s="1"/>
      <c r="L291" s="3"/>
      <c r="M291" s="1"/>
      <c r="N291" s="1"/>
      <c r="Q291" s="1"/>
      <c r="R291" s="28"/>
      <c r="S291" s="28"/>
      <c r="X291" s="1"/>
      <c r="Y291" s="3"/>
      <c r="Z291" s="1"/>
      <c r="AC291" s="1"/>
      <c r="AD291" s="3"/>
      <c r="AE291" s="1"/>
      <c r="AF291" s="1"/>
      <c r="AG291" s="1"/>
      <c r="AH291" s="1"/>
    </row>
    <row r="292" spans="2:34" x14ac:dyDescent="0.45">
      <c r="B292" s="1"/>
      <c r="C292" s="1"/>
      <c r="D292" s="1"/>
      <c r="E292" s="1"/>
      <c r="F292" s="3"/>
      <c r="G292" s="27"/>
      <c r="H292" s="27"/>
      <c r="K292" s="1"/>
      <c r="L292" s="3"/>
      <c r="M292" s="1"/>
      <c r="N292" s="1"/>
      <c r="Q292" s="1"/>
      <c r="R292" s="28"/>
      <c r="S292" s="28"/>
      <c r="X292" s="1"/>
      <c r="Y292" s="3"/>
      <c r="Z292" s="1"/>
      <c r="AC292" s="1"/>
      <c r="AD292" s="3"/>
      <c r="AE292" s="1"/>
      <c r="AF292" s="1"/>
      <c r="AG292" s="1"/>
      <c r="AH292" s="1"/>
    </row>
    <row r="293" spans="2:34" x14ac:dyDescent="0.45">
      <c r="B293" s="1"/>
      <c r="C293" s="1"/>
      <c r="D293" s="1"/>
      <c r="E293" s="1"/>
      <c r="F293" s="3"/>
      <c r="G293" s="27"/>
      <c r="H293" s="27"/>
      <c r="K293" s="1"/>
      <c r="L293" s="3"/>
      <c r="M293" s="1"/>
      <c r="N293" s="1"/>
      <c r="Q293" s="1"/>
      <c r="R293" s="28"/>
      <c r="S293" s="28"/>
      <c r="X293" s="1"/>
      <c r="Y293" s="3"/>
      <c r="Z293" s="1"/>
      <c r="AC293" s="1"/>
      <c r="AD293" s="3"/>
      <c r="AE293" s="1"/>
      <c r="AF293" s="1"/>
      <c r="AG293" s="1"/>
      <c r="AH293" s="1"/>
    </row>
    <row r="294" spans="2:34" x14ac:dyDescent="0.45">
      <c r="B294" s="1"/>
      <c r="C294" s="1"/>
      <c r="D294" s="1"/>
      <c r="E294" s="1"/>
      <c r="F294" s="3"/>
      <c r="G294" s="27"/>
      <c r="H294" s="27"/>
      <c r="K294" s="1"/>
      <c r="L294" s="3"/>
      <c r="M294" s="1"/>
      <c r="N294" s="1"/>
      <c r="Q294" s="1"/>
      <c r="R294" s="28"/>
      <c r="S294" s="28"/>
      <c r="X294" s="1"/>
      <c r="Y294" s="3"/>
      <c r="Z294" s="1"/>
      <c r="AC294" s="1"/>
      <c r="AD294" s="3"/>
      <c r="AE294" s="1"/>
      <c r="AF294" s="1"/>
      <c r="AG294" s="1"/>
      <c r="AH294" s="1"/>
    </row>
    <row r="295" spans="2:34" x14ac:dyDescent="0.45">
      <c r="B295" s="1"/>
      <c r="C295" s="1"/>
      <c r="D295" s="1"/>
      <c r="E295" s="1"/>
      <c r="F295" s="3"/>
      <c r="G295" s="27"/>
      <c r="H295" s="27"/>
      <c r="K295" s="1"/>
      <c r="L295" s="3"/>
      <c r="M295" s="1"/>
      <c r="N295" s="1"/>
      <c r="Q295" s="1"/>
      <c r="R295" s="28"/>
      <c r="S295" s="28"/>
      <c r="X295" s="1"/>
      <c r="Y295" s="3"/>
      <c r="Z295" s="1"/>
      <c r="AC295" s="1"/>
      <c r="AD295" s="3"/>
      <c r="AE295" s="1"/>
      <c r="AF295" s="1"/>
      <c r="AG295" s="1"/>
      <c r="AH295" s="1"/>
    </row>
    <row r="296" spans="2:34" x14ac:dyDescent="0.45">
      <c r="B296" s="1"/>
      <c r="C296" s="1"/>
      <c r="D296" s="1"/>
      <c r="E296" s="1"/>
      <c r="F296" s="3"/>
      <c r="G296" s="27"/>
      <c r="H296" s="27"/>
      <c r="K296" s="1"/>
      <c r="L296" s="3"/>
      <c r="M296" s="1"/>
      <c r="N296" s="1"/>
      <c r="Q296" s="1"/>
      <c r="R296" s="28"/>
      <c r="S296" s="28"/>
      <c r="X296" s="1"/>
      <c r="Y296" s="3"/>
      <c r="Z296" s="1"/>
      <c r="AC296" s="1"/>
      <c r="AD296" s="3"/>
      <c r="AE296" s="1"/>
      <c r="AF296" s="1"/>
      <c r="AG296" s="1"/>
      <c r="AH296" s="1"/>
    </row>
    <row r="297" spans="2:34" x14ac:dyDescent="0.45">
      <c r="B297" s="1"/>
      <c r="C297" s="1"/>
      <c r="D297" s="1"/>
      <c r="E297" s="1"/>
      <c r="F297" s="3"/>
      <c r="G297" s="27"/>
      <c r="H297" s="27"/>
      <c r="K297" s="1"/>
      <c r="L297" s="3"/>
      <c r="M297" s="1"/>
      <c r="N297" s="1"/>
      <c r="Q297" s="1"/>
      <c r="R297" s="28"/>
      <c r="S297" s="28"/>
      <c r="X297" s="1"/>
      <c r="Y297" s="3"/>
      <c r="Z297" s="1"/>
      <c r="AC297" s="1"/>
      <c r="AD297" s="3"/>
      <c r="AE297" s="1"/>
      <c r="AF297" s="1"/>
      <c r="AG297" s="1"/>
      <c r="AH297" s="1"/>
    </row>
    <row r="298" spans="2:34" x14ac:dyDescent="0.45">
      <c r="B298" s="1"/>
      <c r="C298" s="1"/>
      <c r="D298" s="1"/>
      <c r="E298" s="1"/>
      <c r="F298" s="3"/>
      <c r="G298" s="27"/>
      <c r="H298" s="27"/>
      <c r="K298" s="1"/>
      <c r="L298" s="3"/>
      <c r="M298" s="1"/>
      <c r="N298" s="1"/>
      <c r="Q298" s="1"/>
      <c r="R298" s="28"/>
      <c r="S298" s="28"/>
      <c r="X298" s="1"/>
      <c r="Y298" s="3"/>
      <c r="Z298" s="1"/>
      <c r="AC298" s="1"/>
      <c r="AD298" s="3"/>
      <c r="AE298" s="1"/>
      <c r="AF298" s="1"/>
      <c r="AG298" s="1"/>
      <c r="AH298" s="1"/>
    </row>
    <row r="299" spans="2:34" x14ac:dyDescent="0.45">
      <c r="B299" s="1"/>
      <c r="C299" s="1"/>
      <c r="D299" s="1"/>
      <c r="E299" s="1"/>
      <c r="F299" s="3"/>
      <c r="G299" s="27"/>
      <c r="H299" s="27"/>
      <c r="K299" s="1"/>
      <c r="L299" s="3"/>
      <c r="M299" s="1"/>
      <c r="N299" s="1"/>
      <c r="Q299" s="1"/>
      <c r="R299" s="28"/>
      <c r="S299" s="28"/>
      <c r="X299" s="1"/>
      <c r="Y299" s="3"/>
      <c r="Z299" s="1"/>
      <c r="AC299" s="1"/>
      <c r="AD299" s="3"/>
      <c r="AE299" s="1"/>
      <c r="AF299" s="1"/>
      <c r="AG299" s="1"/>
      <c r="AH299" s="1"/>
    </row>
    <row r="300" spans="2:34" x14ac:dyDescent="0.45">
      <c r="B300" s="1"/>
      <c r="C300" s="1"/>
      <c r="D300" s="1"/>
      <c r="E300" s="1"/>
      <c r="F300" s="3"/>
      <c r="G300" s="27"/>
      <c r="H300" s="27"/>
      <c r="K300" s="1"/>
      <c r="L300" s="3"/>
      <c r="M300" s="1"/>
      <c r="N300" s="1"/>
      <c r="Q300" s="1"/>
      <c r="R300" s="28"/>
      <c r="S300" s="28"/>
      <c r="X300" s="1"/>
      <c r="Y300" s="3"/>
      <c r="Z300" s="1"/>
      <c r="AC300" s="1"/>
      <c r="AD300" s="3"/>
      <c r="AE300" s="1"/>
      <c r="AF300" s="1"/>
      <c r="AG300" s="1"/>
      <c r="AH300" s="1"/>
    </row>
    <row r="301" spans="2:34" x14ac:dyDescent="0.45">
      <c r="B301" s="1"/>
      <c r="C301" s="1"/>
      <c r="D301" s="1"/>
      <c r="E301" s="1"/>
      <c r="F301" s="3"/>
      <c r="G301" s="27"/>
      <c r="H301" s="27"/>
      <c r="K301" s="1"/>
      <c r="L301" s="3"/>
      <c r="M301" s="1"/>
      <c r="N301" s="1"/>
      <c r="Q301" s="1"/>
      <c r="R301" s="28"/>
      <c r="S301" s="28"/>
      <c r="X301" s="1"/>
      <c r="Y301" s="3"/>
      <c r="Z301" s="1"/>
      <c r="AC301" s="1"/>
      <c r="AD301" s="3"/>
      <c r="AE301" s="1"/>
      <c r="AF301" s="1"/>
      <c r="AG301" s="1"/>
      <c r="AH301" s="1"/>
    </row>
    <row r="302" spans="2:34" x14ac:dyDescent="0.45">
      <c r="B302" s="1"/>
      <c r="C302" s="1"/>
      <c r="D302" s="1"/>
      <c r="E302" s="1"/>
      <c r="F302" s="3"/>
      <c r="G302" s="27"/>
      <c r="H302" s="27"/>
      <c r="K302" s="1"/>
      <c r="L302" s="3"/>
      <c r="M302" s="1"/>
      <c r="N302" s="1"/>
      <c r="Q302" s="1"/>
      <c r="R302" s="28"/>
      <c r="S302" s="28"/>
      <c r="X302" s="1"/>
      <c r="Y302" s="3"/>
      <c r="Z302" s="1"/>
      <c r="AC302" s="1"/>
      <c r="AD302" s="3"/>
      <c r="AE302" s="1"/>
      <c r="AF302" s="1"/>
      <c r="AG302" s="1"/>
      <c r="AH302" s="1"/>
    </row>
    <row r="303" spans="2:34" x14ac:dyDescent="0.45">
      <c r="B303" s="1"/>
      <c r="C303" s="1"/>
      <c r="D303" s="1"/>
      <c r="E303" s="1"/>
      <c r="F303" s="3"/>
      <c r="G303" s="27"/>
      <c r="H303" s="27"/>
      <c r="K303" s="1"/>
      <c r="L303" s="3"/>
      <c r="M303" s="1"/>
      <c r="N303" s="1"/>
      <c r="Q303" s="1"/>
      <c r="R303" s="28"/>
      <c r="S303" s="28"/>
      <c r="X303" s="1"/>
      <c r="Y303" s="3"/>
      <c r="Z303" s="1"/>
      <c r="AC303" s="1"/>
      <c r="AD303" s="3"/>
      <c r="AE303" s="1"/>
      <c r="AF303" s="1"/>
      <c r="AG303" s="1"/>
      <c r="AH303" s="1"/>
    </row>
    <row r="304" spans="2:34" x14ac:dyDescent="0.45">
      <c r="B304" s="1"/>
      <c r="C304" s="1"/>
      <c r="D304" s="1"/>
      <c r="E304" s="1"/>
      <c r="F304" s="3"/>
      <c r="G304" s="27"/>
      <c r="H304" s="27"/>
      <c r="K304" s="1"/>
      <c r="L304" s="3"/>
      <c r="M304" s="1"/>
      <c r="N304" s="1"/>
      <c r="Q304" s="1"/>
      <c r="R304" s="28"/>
      <c r="S304" s="28"/>
      <c r="X304" s="1"/>
      <c r="Y304" s="3"/>
      <c r="Z304" s="1"/>
      <c r="AC304" s="1"/>
      <c r="AD304" s="3"/>
      <c r="AE304" s="1"/>
      <c r="AF304" s="1"/>
      <c r="AG304" s="1"/>
      <c r="AH304" s="1"/>
    </row>
    <row r="305" spans="2:34" x14ac:dyDescent="0.45">
      <c r="B305" s="1"/>
      <c r="C305" s="1"/>
      <c r="D305" s="1"/>
      <c r="E305" s="1"/>
      <c r="F305" s="3"/>
      <c r="G305" s="27"/>
      <c r="H305" s="27"/>
      <c r="K305" s="1"/>
      <c r="L305" s="3"/>
      <c r="M305" s="1"/>
      <c r="N305" s="1"/>
      <c r="Q305" s="1"/>
      <c r="R305" s="28"/>
      <c r="S305" s="28"/>
      <c r="X305" s="1"/>
      <c r="Y305" s="3"/>
      <c r="Z305" s="1"/>
      <c r="AC305" s="1"/>
      <c r="AD305" s="3"/>
      <c r="AE305" s="1"/>
      <c r="AF305" s="1"/>
      <c r="AG305" s="1"/>
      <c r="AH305" s="1"/>
    </row>
    <row r="306" spans="2:34" x14ac:dyDescent="0.45">
      <c r="B306" s="1"/>
      <c r="C306" s="1"/>
      <c r="D306" s="1"/>
      <c r="E306" s="1"/>
      <c r="F306" s="3"/>
      <c r="G306" s="27"/>
      <c r="H306" s="27"/>
      <c r="K306" s="1"/>
      <c r="L306" s="3"/>
      <c r="M306" s="1"/>
      <c r="N306" s="1"/>
      <c r="Q306" s="1"/>
      <c r="R306" s="28"/>
      <c r="S306" s="28"/>
      <c r="X306" s="1"/>
      <c r="Y306" s="3"/>
      <c r="Z306" s="1"/>
      <c r="AC306" s="1"/>
      <c r="AD306" s="3"/>
      <c r="AE306" s="1"/>
      <c r="AF306" s="1"/>
      <c r="AG306" s="1"/>
      <c r="AH306" s="1"/>
    </row>
    <row r="307" spans="2:34" x14ac:dyDescent="0.45">
      <c r="B307" s="1"/>
      <c r="C307" s="1"/>
      <c r="D307" s="1"/>
      <c r="E307" s="1"/>
      <c r="F307" s="3"/>
      <c r="G307" s="27"/>
      <c r="H307" s="27"/>
      <c r="K307" s="1"/>
      <c r="L307" s="3"/>
      <c r="M307" s="1"/>
      <c r="N307" s="1"/>
      <c r="Q307" s="1"/>
      <c r="R307" s="28"/>
      <c r="S307" s="28"/>
      <c r="X307" s="1"/>
      <c r="Y307" s="3"/>
      <c r="Z307" s="1"/>
      <c r="AC307" s="1"/>
      <c r="AD307" s="3"/>
      <c r="AE307" s="1"/>
      <c r="AF307" s="1"/>
      <c r="AG307" s="1"/>
      <c r="AH307" s="1"/>
    </row>
    <row r="308" spans="2:34" x14ac:dyDescent="0.45">
      <c r="B308" s="1"/>
      <c r="C308" s="1"/>
      <c r="D308" s="1"/>
      <c r="E308" s="1"/>
      <c r="F308" s="3"/>
      <c r="G308" s="27"/>
      <c r="H308" s="27"/>
      <c r="K308" s="1"/>
      <c r="L308" s="3"/>
      <c r="M308" s="1"/>
      <c r="N308" s="1"/>
      <c r="Q308" s="1"/>
      <c r="R308" s="28"/>
      <c r="S308" s="28"/>
      <c r="X308" s="1"/>
      <c r="Y308" s="3"/>
      <c r="Z308" s="1"/>
      <c r="AC308" s="1"/>
      <c r="AD308" s="3"/>
      <c r="AE308" s="1"/>
      <c r="AF308" s="1"/>
      <c r="AG308" s="1"/>
      <c r="AH308" s="1"/>
    </row>
    <row r="309" spans="2:34" x14ac:dyDescent="0.45">
      <c r="B309" s="1"/>
      <c r="C309" s="1"/>
      <c r="D309" s="1"/>
      <c r="E309" s="1"/>
      <c r="F309" s="3"/>
      <c r="G309" s="27"/>
      <c r="H309" s="27"/>
      <c r="K309" s="1"/>
      <c r="L309" s="3"/>
      <c r="M309" s="1"/>
      <c r="N309" s="1"/>
      <c r="Q309" s="1"/>
      <c r="R309" s="28"/>
      <c r="S309" s="28"/>
      <c r="X309" s="1"/>
      <c r="Y309" s="3"/>
      <c r="Z309" s="1"/>
      <c r="AC309" s="1"/>
      <c r="AD309" s="3"/>
      <c r="AE309" s="1"/>
      <c r="AF309" s="1"/>
      <c r="AG309" s="1"/>
      <c r="AH309" s="1"/>
    </row>
    <row r="310" spans="2:34" x14ac:dyDescent="0.45">
      <c r="B310" s="1"/>
      <c r="C310" s="1"/>
      <c r="D310" s="1"/>
      <c r="E310" s="1"/>
      <c r="F310" s="3"/>
      <c r="G310" s="27"/>
      <c r="H310" s="27"/>
      <c r="K310" s="1"/>
      <c r="L310" s="3"/>
      <c r="M310" s="1"/>
      <c r="N310" s="1"/>
      <c r="Q310" s="1"/>
      <c r="R310" s="28"/>
      <c r="S310" s="28"/>
      <c r="X310" s="1"/>
      <c r="Y310" s="3"/>
      <c r="Z310" s="1"/>
      <c r="AC310" s="1"/>
      <c r="AD310" s="3"/>
      <c r="AE310" s="1"/>
      <c r="AF310" s="1"/>
      <c r="AG310" s="1"/>
      <c r="AH310" s="1"/>
    </row>
  </sheetData>
  <sheetProtection password="DD5F" sheet="1" objects="1" scenarios="1"/>
  <phoneticPr fontId="1"/>
  <pageMargins left="0.7" right="0.7" top="0.75" bottom="0.75" header="0.3" footer="0.3"/>
  <pageSetup paperSize="9" orientation="portrait" r:id="rId1"/>
  <drawing r:id="rId2"/>
  <tableParts count="2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表紙・利用に当たって</vt:lpstr>
      <vt:lpstr>使用方法・説明事項</vt:lpstr>
      <vt:lpstr>入力と結果</vt:lpstr>
      <vt:lpstr>結果返し用</vt:lpstr>
      <vt:lpstr>結果返し用 (介入前後)</vt:lpstr>
      <vt:lpstr>計算過程</vt:lpstr>
      <vt:lpstr>結果返し用!Print_Area</vt:lpstr>
      <vt:lpstr>'結果返し用 (介入前後)'!Print_Area</vt:lpstr>
      <vt:lpstr>表紙・利用に当たって!Print_Area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a-09252</cp:lastModifiedBy>
  <cp:revision/>
  <cp:lastPrinted>2024-12-03T02:27:43Z</cp:lastPrinted>
  <dcterms:created xsi:type="dcterms:W3CDTF">2021-09-14T09:13:24Z</dcterms:created>
  <dcterms:modified xsi:type="dcterms:W3CDTF">2024-12-09T01:14:14Z</dcterms:modified>
  <cp:category/>
  <cp:contentStatus/>
</cp:coreProperties>
</file>